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4740" yWindow="825" windowWidth="9600" windowHeight="8460"/>
  </bookViews>
  <sheets>
    <sheet name="Sheet1" sheetId="22" r:id="rId1"/>
    <sheet name="Afrika Fucilieri" sheetId="21" r:id="rId2"/>
  </sheets>
  <externalReferences>
    <externalReference r:id="rId3"/>
  </externalReferences>
  <definedNames>
    <definedName name="_xlnm._FilterDatabase" localSheetId="1" hidden="1">'Afrika Fucilieri'!$F$2:$F$292</definedName>
    <definedName name="MobList">'[1]WK-10 List'!$D$139:$D$139</definedName>
    <definedName name="MobType">'[1]WK-10 List'!$D$140:$D$149</definedName>
    <definedName name="_xlnm.Print_Area" localSheetId="1">'Afrika Fucilieri'!$A$1:$C$107</definedName>
  </definedNames>
  <calcPr calcId="145621"/>
</workbook>
</file>

<file path=xl/calcChain.xml><?xml version="1.0" encoding="utf-8"?>
<calcChain xmlns="http://schemas.openxmlformats.org/spreadsheetml/2006/main">
  <c r="E5" i="22" l="1"/>
  <c r="E3" i="22"/>
  <c r="E2" i="22"/>
  <c r="E6" i="22" l="1"/>
  <c r="C68" i="21" l="1"/>
  <c r="C70" i="21"/>
  <c r="C130" i="21" s="1"/>
  <c r="F70" i="21"/>
  <c r="F71" i="21" s="1"/>
  <c r="D70" i="21"/>
  <c r="F68" i="21"/>
  <c r="F69" i="21"/>
  <c r="D68" i="21"/>
  <c r="E61" i="21"/>
  <c r="C62" i="21" s="1"/>
  <c r="F62" i="21" s="1"/>
  <c r="C276" i="21"/>
  <c r="E44" i="21"/>
  <c r="E45" i="21"/>
  <c r="C45" i="21" s="1"/>
  <c r="F45" i="21" s="1"/>
  <c r="E91" i="21"/>
  <c r="E88" i="21"/>
  <c r="E54" i="21"/>
  <c r="C54" i="21" s="1"/>
  <c r="F54" i="21" s="1"/>
  <c r="E57" i="21"/>
  <c r="E56" i="21"/>
  <c r="E53" i="21"/>
  <c r="E102" i="21"/>
  <c r="C104" i="21"/>
  <c r="C103" i="21"/>
  <c r="E87" i="21"/>
  <c r="C88" i="21" s="1"/>
  <c r="F88" i="21" s="1"/>
  <c r="C84" i="21"/>
  <c r="D84" i="21" s="1"/>
  <c r="C87" i="21"/>
  <c r="D87" i="21" s="1"/>
  <c r="C94" i="21"/>
  <c r="D94" i="21" s="1"/>
  <c r="C100" i="21"/>
  <c r="D100" i="21" s="1"/>
  <c r="C102" i="21"/>
  <c r="D102" i="21" s="1"/>
  <c r="C90" i="21"/>
  <c r="D90" i="21" s="1"/>
  <c r="C26" i="21"/>
  <c r="D26" i="21" s="1"/>
  <c r="C28" i="21"/>
  <c r="D28" i="21" s="1"/>
  <c r="C30" i="21"/>
  <c r="D30" i="21" s="1"/>
  <c r="C33" i="21"/>
  <c r="D33" i="21" s="1"/>
  <c r="C44" i="21"/>
  <c r="D44" i="21" s="1"/>
  <c r="C56" i="21"/>
  <c r="D56" i="21" s="1"/>
  <c r="C53" i="21"/>
  <c r="D53" i="21" s="1"/>
  <c r="C36" i="21"/>
  <c r="D36" i="21" s="1"/>
  <c r="C40" i="21"/>
  <c r="D40" i="21" s="1"/>
  <c r="C42" i="21"/>
  <c r="D42" i="21" s="1"/>
  <c r="C47" i="21"/>
  <c r="D47" i="21" s="1"/>
  <c r="C50" i="21"/>
  <c r="D50" i="21" s="1"/>
  <c r="C59" i="21"/>
  <c r="D59" i="21" s="1"/>
  <c r="C61" i="21"/>
  <c r="D61" i="21" s="1"/>
  <c r="C64" i="21"/>
  <c r="D64" i="21" s="1"/>
  <c r="C72" i="21"/>
  <c r="D72" i="21" s="1"/>
  <c r="C76" i="21"/>
  <c r="D76" i="21" s="1"/>
  <c r="C263" i="21"/>
  <c r="C80" i="21"/>
  <c r="F80" i="21" s="1"/>
  <c r="F83" i="21" s="1"/>
  <c r="C96" i="21"/>
  <c r="D96" i="21" s="1"/>
  <c r="C98" i="21"/>
  <c r="D98" i="21"/>
  <c r="C145" i="21"/>
  <c r="C8" i="21"/>
  <c r="D8" i="21" s="1"/>
  <c r="C12" i="21"/>
  <c r="D12" i="21" s="1"/>
  <c r="C16" i="21"/>
  <c r="D16" i="21" s="1"/>
  <c r="E84" i="21"/>
  <c r="E85" i="21"/>
  <c r="C85" i="21"/>
  <c r="F85" i="21" s="1"/>
  <c r="E90" i="21"/>
  <c r="C91" i="21" s="1"/>
  <c r="F91" i="21" s="1"/>
  <c r="C4" i="21"/>
  <c r="F4" i="21" s="1"/>
  <c r="C5" i="21"/>
  <c r="E8" i="21"/>
  <c r="C9" i="21" s="1"/>
  <c r="C21" i="21"/>
  <c r="C23" i="21"/>
  <c r="F23" i="21" s="1"/>
  <c r="F24" i="21" s="1"/>
  <c r="E10" i="21"/>
  <c r="E12" i="21"/>
  <c r="C13" i="21"/>
  <c r="F13" i="21" s="1"/>
  <c r="E14" i="21"/>
  <c r="C57" i="21"/>
  <c r="F57" i="21" s="1"/>
  <c r="E51" i="21"/>
  <c r="E50" i="21"/>
  <c r="C51" i="21" s="1"/>
  <c r="F51" i="21" s="1"/>
  <c r="E48" i="21"/>
  <c r="E47" i="21"/>
  <c r="C48" i="21" s="1"/>
  <c r="F48" i="21" s="1"/>
  <c r="E16" i="21"/>
  <c r="C17" i="21" s="1"/>
  <c r="F17" i="21" s="1"/>
  <c r="E18" i="21"/>
  <c r="E30" i="21"/>
  <c r="C31" i="21" s="1"/>
  <c r="F31" i="21" s="1"/>
  <c r="E33" i="21"/>
  <c r="C34" i="21" s="1"/>
  <c r="E64" i="21"/>
  <c r="C65" i="21" s="1"/>
  <c r="F65" i="21" s="1"/>
  <c r="C66" i="21"/>
  <c r="F66" i="21" s="1"/>
  <c r="E37" i="21"/>
  <c r="C37" i="21" s="1"/>
  <c r="F37" i="21" s="1"/>
  <c r="E36" i="21"/>
  <c r="E38" i="21"/>
  <c r="C38" i="21" s="1"/>
  <c r="F38" i="21" s="1"/>
  <c r="E72" i="21"/>
  <c r="C73" i="21" s="1"/>
  <c r="E76" i="21"/>
  <c r="C77" i="21" s="1"/>
  <c r="F77" i="21" s="1"/>
  <c r="E80" i="21"/>
  <c r="C81" i="21"/>
  <c r="F81" i="21" s="1"/>
  <c r="C106" i="21"/>
  <c r="F106" i="21" s="1"/>
  <c r="F107" i="21" s="1"/>
  <c r="D21" i="21"/>
  <c r="D23" i="21"/>
  <c r="C227" i="21"/>
  <c r="C211" i="21"/>
  <c r="C217" i="21"/>
  <c r="F98" i="21"/>
  <c r="M336" i="21"/>
  <c r="L336" i="21"/>
  <c r="E104" i="21"/>
  <c r="E103" i="21"/>
  <c r="C223" i="21"/>
  <c r="C222" i="21"/>
  <c r="C221" i="21"/>
  <c r="F53" i="21"/>
  <c r="F55" i="21" s="1"/>
  <c r="F50" i="21"/>
  <c r="F52" i="21" s="1"/>
  <c r="E40" i="21"/>
  <c r="C201" i="21"/>
  <c r="C143" i="21"/>
  <c r="F100" i="21"/>
  <c r="F101" i="21" s="1"/>
  <c r="C205" i="21"/>
  <c r="C229" i="21"/>
  <c r="C271" i="21"/>
  <c r="C275" i="21"/>
  <c r="F61" i="21"/>
  <c r="F63" i="21" s="1"/>
  <c r="C322" i="21"/>
  <c r="C321" i="21"/>
  <c r="C320" i="21"/>
  <c r="C278" i="21"/>
  <c r="C277" i="21"/>
  <c r="C198" i="21"/>
  <c r="C197" i="21"/>
  <c r="C196" i="21"/>
  <c r="C195" i="21"/>
  <c r="C194" i="21"/>
  <c r="C193" i="21"/>
  <c r="C192" i="21"/>
  <c r="C191" i="21"/>
  <c r="C188" i="21"/>
  <c r="C187" i="21"/>
  <c r="C186" i="21"/>
  <c r="C185" i="21"/>
  <c r="C203" i="21"/>
  <c r="C202" i="21"/>
  <c r="C297" i="21"/>
  <c r="C135" i="21"/>
  <c r="F82" i="21"/>
  <c r="F78" i="21"/>
  <c r="F74" i="21"/>
  <c r="E74" i="21"/>
  <c r="E82" i="21"/>
  <c r="E78" i="21"/>
  <c r="C119" i="21"/>
  <c r="F5" i="21"/>
  <c r="C290" i="21"/>
  <c r="F76" i="21"/>
  <c r="F79" i="21" s="1"/>
  <c r="F26" i="21"/>
  <c r="F27" i="21" s="1"/>
  <c r="F40" i="21"/>
  <c r="F41" i="21" s="1"/>
  <c r="C210" i="21"/>
  <c r="C171" i="21"/>
  <c r="C292" i="21"/>
  <c r="C291" i="21"/>
  <c r="D5" i="21"/>
  <c r="F72" i="21"/>
  <c r="F75" i="21" s="1"/>
  <c r="C272" i="21"/>
  <c r="C270" i="21"/>
  <c r="C264" i="21"/>
  <c r="C238" i="21"/>
  <c r="C235" i="21"/>
  <c r="C234" i="21"/>
  <c r="C233" i="21"/>
  <c r="C232" i="21"/>
  <c r="C228" i="21"/>
  <c r="C207" i="21"/>
  <c r="C206" i="21"/>
  <c r="C204" i="21"/>
  <c r="C218" i="21"/>
  <c r="C170" i="21"/>
  <c r="C166" i="21"/>
  <c r="C165" i="21"/>
  <c r="C161" i="21"/>
  <c r="C160" i="21"/>
  <c r="C159" i="21"/>
  <c r="C156" i="21"/>
  <c r="C155" i="21"/>
  <c r="C144" i="21"/>
  <c r="F21" i="21"/>
  <c r="F22" i="21" s="1"/>
  <c r="F59" i="21"/>
  <c r="F60" i="21" s="1"/>
  <c r="F12" i="21" l="1"/>
  <c r="F15" i="21" s="1"/>
  <c r="C14" i="21"/>
  <c r="F14" i="21" s="1"/>
  <c r="D80" i="21"/>
  <c r="C1" i="21" s="1"/>
  <c r="C121" i="21"/>
  <c r="F42" i="21"/>
  <c r="F43" i="21" s="1"/>
  <c r="F96" i="21"/>
  <c r="C10" i="21"/>
  <c r="F10" i="21" s="1"/>
  <c r="F30" i="21"/>
  <c r="F32" i="21" s="1"/>
  <c r="F87" i="21"/>
  <c r="F89" i="21" s="1"/>
  <c r="C122" i="21"/>
  <c r="F16" i="21"/>
  <c r="F19" i="21" s="1"/>
  <c r="F47" i="21"/>
  <c r="F49" i="21" s="1"/>
  <c r="F28" i="21"/>
  <c r="F29" i="21" s="1"/>
  <c r="H25" i="21"/>
  <c r="C128" i="21"/>
  <c r="F73" i="21"/>
  <c r="F34" i="21"/>
  <c r="C120" i="21"/>
  <c r="F9" i="21"/>
  <c r="G25" i="21"/>
  <c r="C129" i="21"/>
  <c r="F93" i="21"/>
  <c r="C126" i="21"/>
  <c r="F44" i="21"/>
  <c r="F46" i="21" s="1"/>
  <c r="F33" i="21"/>
  <c r="F35" i="21" s="1"/>
  <c r="F90" i="21"/>
  <c r="F92" i="21" s="1"/>
  <c r="F84" i="21"/>
  <c r="F86" i="21" s="1"/>
  <c r="F94" i="21"/>
  <c r="F95" i="21" s="1"/>
  <c r="F64" i="21"/>
  <c r="F67" i="21" s="1"/>
  <c r="F36" i="21"/>
  <c r="F39" i="21" s="1"/>
  <c r="F56" i="21"/>
  <c r="F102" i="21"/>
  <c r="F103" i="21"/>
  <c r="F104" i="21"/>
  <c r="C127" i="21"/>
  <c r="C18" i="21"/>
  <c r="F18" i="21" s="1"/>
  <c r="C25" i="21" l="1"/>
  <c r="C2" i="21" s="1"/>
  <c r="C118" i="21"/>
  <c r="C123" i="21" s="1"/>
  <c r="C125" i="21"/>
  <c r="C131" i="21" s="1"/>
</calcChain>
</file>

<file path=xl/comments1.xml><?xml version="1.0" encoding="utf-8"?>
<comments xmlns="http://schemas.openxmlformats.org/spreadsheetml/2006/main">
  <authors>
    <author xml:space="preserve"> World of Rugs</author>
  </authors>
  <commentList>
    <comment ref="A2" authorId="0">
      <text>
        <r>
          <rPr>
            <b/>
            <sz val="8"/>
            <color indexed="81"/>
            <rFont val="Tahoma"/>
            <family val="2"/>
          </rPr>
          <t xml:space="preserve"> Version: 2.1</t>
        </r>
      </text>
    </comment>
  </commentList>
</comments>
</file>

<file path=xl/sharedStrings.xml><?xml version="1.0" encoding="utf-8"?>
<sst xmlns="http://schemas.openxmlformats.org/spreadsheetml/2006/main" count="607" uniqueCount="326">
  <si>
    <t>Cost</t>
  </si>
  <si>
    <t>-</t>
  </si>
  <si>
    <t>Armor</t>
  </si>
  <si>
    <t>Infantry</t>
  </si>
  <si>
    <t>Company Headquarters</t>
  </si>
  <si>
    <t>Description</t>
  </si>
  <si>
    <t>Category</t>
  </si>
  <si>
    <t>Combat Platoons</t>
  </si>
  <si>
    <t>Support Platoons</t>
  </si>
  <si>
    <t>Weapons Platoons</t>
  </si>
  <si>
    <t>Graphs:</t>
  </si>
  <si>
    <t xml:space="preserve">HQ &amp; Combat </t>
  </si>
  <si>
    <t xml:space="preserve">Weapons </t>
  </si>
  <si>
    <t xml:space="preserve">Support </t>
  </si>
  <si>
    <t>Anti-Tank Guns</t>
  </si>
  <si>
    <t>Anti-Aircraft Guns</t>
  </si>
  <si>
    <t>Rifle Platoon</t>
  </si>
  <si>
    <t>Machine-gun Platoon</t>
  </si>
  <si>
    <t>Headquarters Platoon</t>
  </si>
  <si>
    <t>Light Mortar Platoon</t>
  </si>
  <si>
    <t>Regimental Gun Platoon</t>
  </si>
  <si>
    <t>Anti-Tank Platoon</t>
  </si>
  <si>
    <t>Light Tank Platoon</t>
  </si>
  <si>
    <t>Divisional Support</t>
  </si>
  <si>
    <t>Self-Propelled 47/32 Platoon</t>
  </si>
  <si>
    <t>Light Anti-Aircraft Platoon</t>
  </si>
  <si>
    <t>Demolisher Platoon</t>
  </si>
  <si>
    <t>Bersaglieri Platoon</t>
  </si>
  <si>
    <t>HQ</t>
  </si>
  <si>
    <t>Combat Teams</t>
  </si>
  <si>
    <t>Weapon Teams</t>
  </si>
  <si>
    <t>MG</t>
  </si>
  <si>
    <t>Bombs</t>
  </si>
  <si>
    <t>Add MG</t>
  </si>
  <si>
    <t>Sec</t>
  </si>
  <si>
    <t>Base</t>
  </si>
  <si>
    <t>AA MG</t>
  </si>
  <si>
    <t>trucks</t>
  </si>
  <si>
    <t>Gun</t>
  </si>
  <si>
    <t>Command</t>
  </si>
  <si>
    <t>Horse</t>
  </si>
  <si>
    <t>Air Support</t>
  </si>
  <si>
    <t>Artillery, Mortars and Air Support</t>
  </si>
  <si>
    <t>No Machine Gun Platoon present</t>
  </si>
  <si>
    <t>No Light Mortar Platoon present</t>
  </si>
  <si>
    <t>No Medium Mortar Platoon present</t>
  </si>
  <si>
    <t>No Regimental Gun Platoon present</t>
  </si>
  <si>
    <t>No Anti-tank Platoon present</t>
  </si>
  <si>
    <t>6 L6/40 Light Tank Platoon</t>
  </si>
  <si>
    <t>5 L6/40 Light Tank Platoon</t>
  </si>
  <si>
    <t>4 L6/40 Light Tank Platoon</t>
  </si>
  <si>
    <t>3 L6/40 Light Tank Platoon</t>
  </si>
  <si>
    <t>Upgrade 1 AA MG to Semovente 47/32 Platoon</t>
  </si>
  <si>
    <t>No Light Anti-Aircraft Platoon present</t>
  </si>
  <si>
    <t>No Demolisher Platoon present</t>
  </si>
  <si>
    <t>No Air Support</t>
  </si>
  <si>
    <t>Medium Mortar Platoon</t>
  </si>
  <si>
    <t>Upgrade 4 AA MGs to Semovente 47/32 Platoon</t>
  </si>
  <si>
    <t>Upgrade 3 AA MGs to Semovente 47/32 Platoon</t>
  </si>
  <si>
    <t>No added AA MGs</t>
  </si>
  <si>
    <t>Upgrade 2 AA MGs to Semovente 47/32 Platoon</t>
  </si>
  <si>
    <t>Add AA MGs</t>
  </si>
  <si>
    <t>Snipers</t>
  </si>
  <si>
    <t>No Snipers present</t>
  </si>
  <si>
    <t>Miscellaneous</t>
  </si>
  <si>
    <t>Add one sniper</t>
  </si>
  <si>
    <t>Add two snipers</t>
  </si>
  <si>
    <t>Add three snipers</t>
  </si>
  <si>
    <t>No Fucilieri Platoon present</t>
  </si>
  <si>
    <t>(maximum = 2 x # Fucilieri Platoons)</t>
  </si>
  <si>
    <t>Fucilieri Platoon</t>
  </si>
  <si>
    <t>No Bombs present</t>
  </si>
  <si>
    <t>Upgrade all teams with Bombs</t>
  </si>
  <si>
    <t>Trucks</t>
  </si>
  <si>
    <t>No Truck Present</t>
  </si>
  <si>
    <t>Add Trucks</t>
  </si>
  <si>
    <t>No Light Tank Platoon present</t>
  </si>
  <si>
    <t>No Bersaglieri Platoon present</t>
  </si>
  <si>
    <t>Artillery Battery</t>
  </si>
  <si>
    <t>Gun upgrade</t>
  </si>
  <si>
    <t>No gun upgrade</t>
  </si>
  <si>
    <t>No Artillery Battery present</t>
  </si>
  <si>
    <t>Gun Shields</t>
  </si>
  <si>
    <t>No Gun Shields present</t>
  </si>
  <si>
    <t>Upgrade to Rifle-MGs</t>
  </si>
  <si>
    <t>Rifle teams</t>
  </si>
  <si>
    <t>Upgrade Rifles</t>
  </si>
  <si>
    <t>Upgrade guns</t>
  </si>
  <si>
    <t>Add Gun Shields to all 65/17</t>
  </si>
  <si>
    <t>No Gun Upgrade</t>
  </si>
  <si>
    <t>Anti-tank Section</t>
  </si>
  <si>
    <t>No Anti-tank Section Present</t>
  </si>
  <si>
    <t>Add 3 Solothurn anti-tank gun</t>
  </si>
  <si>
    <t>Add 2 Solothurn anti-tank gun</t>
  </si>
  <si>
    <t>Add 1 Solothurn anti-tank gun</t>
  </si>
  <si>
    <t>Grenadier</t>
  </si>
  <si>
    <t>No Grenadier Platoon present</t>
  </si>
  <si>
    <t>Allies</t>
  </si>
  <si>
    <t>Compagnia Fucilieri</t>
  </si>
  <si>
    <t>Self-propelled 90/53 Platoon</t>
  </si>
  <si>
    <t>No Semovente 90/53 present</t>
  </si>
  <si>
    <t>4 Semovente 90/53 (Command Carro Commando tank; 4 Semovente 90/53 assault guns)</t>
  </si>
  <si>
    <t>3 Semovente 90/53 (Command Carro Commando tank; 3 Semovente 90/53 assault guns)</t>
  </si>
  <si>
    <t>2 Semovente 90/53 (Command Carro Commando tank; 2 Semovente 90/53 assault guns)</t>
  </si>
  <si>
    <t>L6/40 ammo carriers</t>
  </si>
  <si>
    <t>No L6/40 ammo carriers present</t>
  </si>
  <si>
    <t>Add 4 L6/40 ammo carriers</t>
  </si>
  <si>
    <t>Add 3 L6/40 ammo carriers</t>
  </si>
  <si>
    <t>Add 2 L6/40 ammo carriers</t>
  </si>
  <si>
    <t>Add 1 L6/40 ammo carriers</t>
  </si>
  <si>
    <t>No AA-MGs present</t>
  </si>
  <si>
    <t>Add 8 AA-MGs</t>
  </si>
  <si>
    <t>Add 7 AA-MGs</t>
  </si>
  <si>
    <t>Add 6 AA-MGs</t>
  </si>
  <si>
    <t>Add 5 AA-MGs</t>
  </si>
  <si>
    <t>Add 4 AA-MGs</t>
  </si>
  <si>
    <t>Add 3 AA-MGs</t>
  </si>
  <si>
    <t>Add 2 AA-MGs</t>
  </si>
  <si>
    <t>Add 1 AA-MG</t>
  </si>
  <si>
    <t>Paracadutisiti Platoon</t>
  </si>
  <si>
    <t>No Paracadutisiti Platoon present</t>
  </si>
  <si>
    <t>Sporadic: FIAT.42 Falco</t>
  </si>
  <si>
    <t>Sporadic: Macchi C.200 Saetta</t>
  </si>
  <si>
    <t>Sporadic: Ju.87 Picchiatello</t>
  </si>
  <si>
    <t>Limited: FIAT.42 Falco</t>
  </si>
  <si>
    <t>Limited: Macchi C.200 Saetta</t>
  </si>
  <si>
    <t>Limited: Ju.87 Picchiatello</t>
  </si>
  <si>
    <t>Panzergrenadier Platoon</t>
  </si>
  <si>
    <t>Panzergrenadier Platoon not present</t>
  </si>
  <si>
    <t>PG Platoon with 2 Squads (5 MG teams, Kfz 15 and 2x Kfz 70s)</t>
  </si>
  <si>
    <t>PG Platoon with 3 Squads (7 MG teams, Kfz 15 and 3x Kfz 70s)</t>
  </si>
  <si>
    <t>PG Platoon with 2 Squads (Pzknr SMG, 4 MG teams, Kfz 15 and 2x Kfz 70s)</t>
  </si>
  <si>
    <t>PG Platoon with 3 Squads (Pzknr SMG, 6 MG teams, Kfz 15 and 2x Kfz 70s)</t>
  </si>
  <si>
    <t>PG Platoon with 2 Squads (5 MG teams, 2x 3-ton Truck)</t>
  </si>
  <si>
    <t>PG Platoon with 3 Squads (7 MG teams, 3x 3-ton Truck)</t>
  </si>
  <si>
    <t>PG Platoon with 2 Squads (Pzknr SMG, 4 MG teams, 2x 3-ton Truck)</t>
  </si>
  <si>
    <t>PG Platoon with 3 Squads (Pzknr SMG, 6 MG teams, 3x 3-ton Truck)</t>
  </si>
  <si>
    <t>Anti-Tank Gun Platoon</t>
  </si>
  <si>
    <t>Anti-Tank Gun Platoon not present</t>
  </si>
  <si>
    <t>2 Sections: 2x PaK38, 2x Kfz 70 Trucks, Command SMG, Kfz 15 Car</t>
  </si>
  <si>
    <t>3 Sections: 3x PaK38, 3x Kfz 70 Trucks, Command SMG, Kfz 15 Car</t>
  </si>
  <si>
    <t>4 Sections: 4x PaK38, 4x Kfz 70 Trucks, Command SMG, Kfz 15 Car</t>
  </si>
  <si>
    <t>2 Sections: 2x PaK38, 2x Sd Kfz 10 Halftracks, Command SMG, Kfz 15 Car</t>
  </si>
  <si>
    <t>3 Sections: 3x PaK38, 3x Sd Kfz 10 Halftracks, Command SMG, Kfz 15 Car</t>
  </si>
  <si>
    <t>4 Sections: 4x PaK38, 4x Sd Kfz 10 Halftracks, Command SMG, Kfz 15 Car</t>
  </si>
  <si>
    <t>Heavy Anti-Aircraft Platoon</t>
  </si>
  <si>
    <t>No Heavy Anti-Aircraft Platoon present</t>
  </si>
  <si>
    <t>Towed Guns</t>
  </si>
  <si>
    <t>Extra Crew</t>
  </si>
  <si>
    <t>Upgrade to 8-man crew</t>
  </si>
  <si>
    <t>Heavy Anti-tank Platoon</t>
  </si>
  <si>
    <t>1 Gun Section (HQ Rifle team/light truck; 1x Lancia da 90/53)</t>
  </si>
  <si>
    <t>Towed Gun</t>
  </si>
  <si>
    <t>Lancia da 90/53 trucks</t>
  </si>
  <si>
    <t>Extra crew</t>
  </si>
  <si>
    <t>Regular crew</t>
  </si>
  <si>
    <t>No Heavy Anti-tank Platoon present</t>
  </si>
  <si>
    <t>Upgrade with Gun Shields</t>
  </si>
  <si>
    <t>ammo carriers</t>
  </si>
  <si>
    <t>AA-MGs</t>
  </si>
  <si>
    <t>Afrika: 2nd Ed Rules</t>
  </si>
  <si>
    <t>No. of Platoons for setup (ambush/reserves)</t>
  </si>
  <si>
    <t>Anti-tank Gun Platoon</t>
  </si>
  <si>
    <t>4 Semovente 47/32 Platoon</t>
  </si>
  <si>
    <t>3 Semovente 47/32 Platoon</t>
  </si>
  <si>
    <t>2 Semovente 47/32 Platoon</t>
  </si>
  <si>
    <t>No Semovente 47/32 Platoon present</t>
  </si>
  <si>
    <t>Light / Renault Tank Platoon</t>
  </si>
  <si>
    <t>Renault Tank Platoon</t>
  </si>
  <si>
    <t>5 Renault R.35 Tank Platoon</t>
  </si>
  <si>
    <t>4 Renault R.35 Tank Platoon</t>
  </si>
  <si>
    <t>3 Renault R.35 Tank Platoon</t>
  </si>
  <si>
    <t>Grenadier Platoon with 2 Squads (5 Rifle/MG teams)</t>
  </si>
  <si>
    <t>Grenadier Platoon with 3 Squads (7 Rifle/MG teams)</t>
  </si>
  <si>
    <t>Grenadier Platoon with 3 Squads (Pzknr SMG, 6 Rifle/MG teams)</t>
  </si>
  <si>
    <t>Grenadier Platoon with 2 Squads (Pzknr SMG, 4 Rifle/MG teams)</t>
  </si>
  <si>
    <t>German Allies</t>
  </si>
  <si>
    <t>Grenadier Platoon</t>
  </si>
  <si>
    <t>Motocilisti Platoon</t>
  </si>
  <si>
    <t>No Motocilisti Platoon present</t>
  </si>
  <si>
    <t>Bikes</t>
  </si>
  <si>
    <t>X Squad</t>
  </si>
  <si>
    <t>Replace all 47/32 guns with 37/45 guns</t>
  </si>
  <si>
    <t>Artillery Battery not present</t>
  </si>
  <si>
    <t xml:space="preserve">     Standard Compliment</t>
  </si>
  <si>
    <t xml:space="preserve">     Observer Transport Option</t>
  </si>
  <si>
    <t>One Section: 2x 10.5cm leFH 18 guns or captured 25 Pdr guns</t>
  </si>
  <si>
    <t>Two Sections: 4x 10.5cm leFH 18 guns or captured 25 Pdr guns</t>
  </si>
  <si>
    <t xml:space="preserve">Cmd SMG, Staff, Observer, Observer Transport only (1 Section) </t>
  </si>
  <si>
    <t>Cmd SMG, Staff, 2x Observers, Observer Transport only (2 Sections)</t>
  </si>
  <si>
    <t>Cmd SMG, Staff, Observer, Kfz 15 Car, Kfz 68, 2x 3-ton Trucks (1 Section)</t>
  </si>
  <si>
    <t>Cmd SMG, Staff, 2x Observer, Kfz 15 Car, Kfz 68, 4x 3-ton Trucks (2 Sections)</t>
  </si>
  <si>
    <t>Cmd SMG, Staff, Observer, Kfz 15 Car, Kfz 68, 2x Sd Kfz 11 H/T (1 Section)</t>
  </si>
  <si>
    <t>Cmd SMG, Staff, 2x Observer, Kfz 15 Car, Kfz 68, 4x Sd Kfz 11 H/T (2 Sections)</t>
  </si>
  <si>
    <t xml:space="preserve">     Observer Options</t>
  </si>
  <si>
    <t>1x Kübelwagen per Gun Section</t>
  </si>
  <si>
    <t>1x Sd Kfz 250, 253 or 254 (and 1 Kübelwagen if 2 Gun Sections)</t>
  </si>
  <si>
    <t>2x Sd Kfz 250, 253 or 254 (2 sections only)</t>
  </si>
  <si>
    <t>Fallshirmjäger Platoon</t>
  </si>
  <si>
    <t>No Fallschirmjager Platoon present</t>
  </si>
  <si>
    <t>Fallshirmjäger Platoon with 3 Squads (9 Rifle/MG teams)</t>
  </si>
  <si>
    <t>Fallshirmjäger Platoon with 3 Squads (Pzknr SMG, 8 Rifle/MG teams)</t>
  </si>
  <si>
    <t>Fallshirmjäger Platoon with 2 Squads (7 Rifle/MG teams)</t>
  </si>
  <si>
    <t>Fallshirmjäger Platoon with 2 Squads (Pzknr SMG, 6 Rifle/MG teams)</t>
  </si>
  <si>
    <t>HQ and 2iC (2 Rifle Teams)</t>
  </si>
  <si>
    <t>4 Squad Fucilieri Platoon (9 Rifle teams)</t>
  </si>
  <si>
    <t>3 Squad Fucilieri Platoon (7 Rifle teams)</t>
  </si>
  <si>
    <t>2 Squad Fucilieri Platoon (5 Rifle teams)</t>
  </si>
  <si>
    <t>2 Section Machine-Gun Platoon (HQ Rifle team; 4 HMG)</t>
  </si>
  <si>
    <t>1 Section Machine-Gun Platoon (HQ Rifle team; 2 HMG)</t>
  </si>
  <si>
    <t>3 Section Light Mortar Platoon (HQ Rifle team; 9 light mortars)</t>
  </si>
  <si>
    <t>2 Section Light Mortar Platoon (HQ Rifle team; 6 light mortars)</t>
  </si>
  <si>
    <t>1 Section Light Mortar Platoon (HQ Rifle team; 3 light mortars)</t>
  </si>
  <si>
    <t>3 Section Mortar Platoon (HQ Rifle team, Observer; 3 medium mortar)</t>
  </si>
  <si>
    <t>2 Section Mortar Platoon (HQ Rifle team, Observer; 2 medium mortar)</t>
  </si>
  <si>
    <t>2 Section Regimental Gun Platoon (HQ Rifle team, Observer; 4x 65/17 guns)</t>
  </si>
  <si>
    <t>1 Section Regimental Gun Platoon (HQ Rifle team, Observer; 2x 65/17 guns)</t>
  </si>
  <si>
    <t>2 Section Anti-tank Platoon (HQ Rifle Team; 4x 47/23 guns)</t>
  </si>
  <si>
    <t>1 Section Anti-tank Platoon (HQ Rifle Team; 2x 47/23 guns)</t>
  </si>
  <si>
    <t>3 Squad Bersaglieri Platoon (7 Rifle/MG teams)</t>
  </si>
  <si>
    <t>2 Squad Bersaglieri Platoon (5 Rifle/MG teams)</t>
  </si>
  <si>
    <t>Upgrade to Rifle/MG teams</t>
  </si>
  <si>
    <t>2 Section Light Anti-aircraft Platoon (HQ Rifle team; 2x 20/65 on 3-Ton Trucks)</t>
  </si>
  <si>
    <t>2 Gun Section (HQ Rifle team/light truck; 2x Lancia da 90/53)</t>
  </si>
  <si>
    <t>2 Gun Sections (HQ Rifle team; 2x 88/56 gun, 2x 6-ton truck)</t>
  </si>
  <si>
    <t>1 Gun Sections (HQ Rifle team; 1x 88/56 gun, 1x 6-ton truck)</t>
  </si>
  <si>
    <t>2 Section Artillery Battery (HQ Rifle team, Observer, Staff team; 4x 75/27)</t>
  </si>
  <si>
    <t>1 Section Artillery Battery (HQ Rifle team, Observer, Staff team; 2x 75/27)</t>
  </si>
  <si>
    <t>1 Squad Demolisher Platoon (4 Rifle teams)</t>
  </si>
  <si>
    <t>2 Squad Demolisher Platoon (7 Rifle teams)</t>
  </si>
  <si>
    <t>3 Squad Demolisher Platoon (10 Rifle teams)</t>
  </si>
  <si>
    <t>3 Squad Paracadutisiti Platoon (7 Rifle/MG teams)</t>
  </si>
  <si>
    <t>2 Squad Paracadutisiti Platoon (5 Rifle/MG teams)</t>
  </si>
  <si>
    <t>3 Squad Paracadutisiti Platoon (SMG, 7 Rifle/MG teams)</t>
  </si>
  <si>
    <t>2 Squad Paracadutisiti Platoon (SMG, 7 Rifle/MG teams)</t>
  </si>
  <si>
    <t>Replace Lancia do 90/53 with 90/53 guns and 6-ton trucks with Regular Crews</t>
  </si>
  <si>
    <t>Replace Lancia do 90/53 with 90/53 guns and 6-ton trucks with 8 man Crews</t>
  </si>
  <si>
    <t>Transport Platoon</t>
  </si>
  <si>
    <t>No Transport Platoon present</t>
  </si>
  <si>
    <t>1 Section Transport Platoon (HQ Rifle team; 4x 3-ton trucks)</t>
  </si>
  <si>
    <t>No Section Transport Platoon (HQ Rifle team; 2x 3-ton trucks)</t>
  </si>
  <si>
    <t>Transport</t>
  </si>
  <si>
    <t>Upgrade 75/27 guns to 100/17 or 25 pdr guns</t>
  </si>
  <si>
    <t>4 Squad Motocilisti Platoon (9 Rifle/MG teams, Motorcycles)</t>
  </si>
  <si>
    <t>3 Squad Motocilisti Platoon (7 Rifle/MG teams, Motorcycles)</t>
  </si>
  <si>
    <t>2 Squad Motocilisti Platoon (5 Rifle/MG teams, Motorcycles)</t>
  </si>
  <si>
    <t>Name</t>
  </si>
  <si>
    <t>Division/Unit Symbol Area</t>
  </si>
  <si>
    <t>Home</t>
  </si>
  <si>
    <t>Combat</t>
  </si>
  <si>
    <t>Club</t>
  </si>
  <si>
    <t>Weapon</t>
  </si>
  <si>
    <t xml:space="preserve"> </t>
  </si>
  <si>
    <t>Force/List</t>
  </si>
  <si>
    <t>Source</t>
  </si>
  <si>
    <t>Teams</t>
  </si>
  <si>
    <t>Points</t>
  </si>
  <si>
    <t>Mobility</t>
  </si>
  <si>
    <t>Range</t>
  </si>
  <si>
    <t>ROF</t>
  </si>
  <si>
    <t>AT</t>
  </si>
  <si>
    <t>FP</t>
  </si>
  <si>
    <t>Front</t>
  </si>
  <si>
    <t>Side</t>
  </si>
  <si>
    <t>Top</t>
  </si>
  <si>
    <t>Morale/Training/Notes</t>
  </si>
  <si>
    <t>Platoon</t>
  </si>
  <si>
    <t>Foot</t>
  </si>
  <si>
    <t>Cavalry</t>
  </si>
  <si>
    <t>Wagon</t>
  </si>
  <si>
    <t>Full Track</t>
  </si>
  <si>
    <t>Halftack</t>
  </si>
  <si>
    <t>Wheel</t>
  </si>
  <si>
    <t>Jeep</t>
  </si>
  <si>
    <t>Light Gun</t>
  </si>
  <si>
    <t>Med Gun</t>
  </si>
  <si>
    <t>Hvy Gun</t>
  </si>
  <si>
    <t>Immobile</t>
  </si>
  <si>
    <t>Christopher Jackson</t>
  </si>
  <si>
    <t>All American Gamers</t>
  </si>
  <si>
    <t>1</t>
  </si>
  <si>
    <t>2</t>
  </si>
  <si>
    <t>12</t>
  </si>
  <si>
    <t>FOB Shank, Logar Province, Afghanistan</t>
  </si>
  <si>
    <t>Command Rifle Team</t>
  </si>
  <si>
    <t>Staff team</t>
  </si>
  <si>
    <t>Support</t>
  </si>
  <si>
    <t>Total</t>
  </si>
  <si>
    <t>Batalon Headquarters</t>
  </si>
  <si>
    <t>add 2 x Panzerfaust</t>
  </si>
  <si>
    <t>Tank Assault 6, cannot move and shoot</t>
  </si>
  <si>
    <t>add 1 x Panzerfaust</t>
  </si>
  <si>
    <t>Puscasi Field Artillery Battery</t>
  </si>
  <si>
    <t>8</t>
  </si>
  <si>
    <t>3</t>
  </si>
  <si>
    <t xml:space="preserve"> smoke bombardment</t>
  </si>
  <si>
    <t>2 x Command SMG Team</t>
  </si>
  <si>
    <t>full RoF if moving</t>
  </si>
  <si>
    <t>Regular: Peasant Army, French Doctrine, Hated Enemy, Eastern Legions</t>
  </si>
  <si>
    <t>Regular</t>
  </si>
  <si>
    <t>1 x Command SMG Team</t>
  </si>
  <si>
    <t>Romanian Axis PDF</t>
  </si>
  <si>
    <t>Confident Veteran</t>
  </si>
  <si>
    <t>Cavalry Scout Platoon</t>
  </si>
  <si>
    <t>reconnaissance platoon</t>
  </si>
  <si>
    <t>Command Rifle/MG Team</t>
  </si>
  <si>
    <t>1 x Cavalry Scout Squad</t>
  </si>
  <si>
    <t>Tank Assault 6, cannot move and shoot,must dismount to use PzF</t>
  </si>
  <si>
    <t>gun shield, smoke, French Doctrine, Horse Artillery</t>
  </si>
  <si>
    <t>Romanian Puscasi</t>
  </si>
  <si>
    <t>Puscasi Company</t>
  </si>
  <si>
    <t xml:space="preserve">8 x Rifle/MG </t>
  </si>
  <si>
    <t xml:space="preserve">16 x Rifle/MG </t>
  </si>
  <si>
    <t>Puscasi Mortar Platoon</t>
  </si>
  <si>
    <t>1 x Command Rifle Team</t>
  </si>
  <si>
    <t>Observer Rifle Team</t>
  </si>
  <si>
    <t>4 x 81.4mm Mortars</t>
  </si>
  <si>
    <t>Firing Bombardments, Smoke</t>
  </si>
  <si>
    <t>Panzer Platoon</t>
  </si>
  <si>
    <t>14</t>
  </si>
  <si>
    <t>hull/coax MG</t>
  </si>
  <si>
    <t>RoF 1 if other weapons fire</t>
  </si>
  <si>
    <t>4 x 75mm KF field guns</t>
  </si>
  <si>
    <t>1 x Observer Rifle Team</t>
  </si>
  <si>
    <t>4 x PzV</t>
  </si>
  <si>
    <t>Elite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</si>
</sst>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6"/>
      <name val="Arial Black"/>
      <family val="2"/>
    </font>
    <font>
      <b/>
      <sz val="10"/>
      <color indexed="22"/>
      <name val="Arial"/>
      <family val="2"/>
    </font>
    <font>
      <b/>
      <sz val="8"/>
      <color indexed="81"/>
      <name val="Tahoma"/>
      <family val="2"/>
    </font>
    <font>
      <b/>
      <sz val="10"/>
      <name val="Arial Black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/>
    <xf numFmtId="0" fontId="5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" fillId="0" borderId="0" xfId="0" applyFont="1"/>
    <xf numFmtId="0" fontId="4" fillId="0" borderId="0" xfId="0" applyFont="1" applyFill="1" applyBorder="1" applyAlignment="1">
      <alignment horizontal="right"/>
    </xf>
    <xf numFmtId="0" fontId="4" fillId="0" borderId="0" xfId="0" applyFont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8" fillId="0" borderId="0" xfId="0" applyFont="1" applyFill="1"/>
    <xf numFmtId="0" fontId="8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9" fillId="2" borderId="0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right"/>
    </xf>
    <xf numFmtId="0" fontId="9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8" fillId="0" borderId="1" xfId="0" applyFont="1" applyFill="1" applyBorder="1"/>
    <xf numFmtId="0" fontId="3" fillId="0" borderId="1" xfId="0" applyFont="1" applyFill="1" applyBorder="1"/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 horizontal="left" indent="2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1" fillId="0" borderId="0" xfId="0" applyFont="1" applyBorder="1" applyAlignment="1">
      <alignment horizontal="left" indent="1"/>
    </xf>
    <xf numFmtId="0" fontId="9" fillId="0" borderId="0" xfId="0" applyFont="1" applyBorder="1" applyAlignment="1">
      <alignment horizontal="left"/>
    </xf>
    <xf numFmtId="0" fontId="4" fillId="0" borderId="0" xfId="0" applyFont="1" applyFill="1" applyBorder="1" applyAlignment="1"/>
    <xf numFmtId="0" fontId="1" fillId="0" borderId="0" xfId="0" applyFont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center"/>
    </xf>
    <xf numFmtId="0" fontId="6" fillId="3" borderId="0" xfId="0" applyFont="1" applyFill="1"/>
    <xf numFmtId="0" fontId="0" fillId="3" borderId="0" xfId="0" applyFill="1" applyBorder="1"/>
    <xf numFmtId="0" fontId="4" fillId="3" borderId="0" xfId="0" applyFont="1" applyFill="1" applyBorder="1"/>
    <xf numFmtId="0" fontId="4" fillId="3" borderId="0" xfId="0" applyFont="1" applyFill="1" applyAlignment="1">
      <alignment horizontal="right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/>
    <xf numFmtId="0" fontId="0" fillId="3" borderId="0" xfId="0" applyFill="1" applyBorder="1" applyAlignment="1">
      <alignment horizontal="right"/>
    </xf>
    <xf numFmtId="0" fontId="13" fillId="0" borderId="0" xfId="0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4" fillId="0" borderId="0" xfId="0" applyFont="1" applyFill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/>
    <xf numFmtId="0" fontId="0" fillId="0" borderId="1" xfId="0" applyBorder="1" applyAlignment="1">
      <alignment horizontal="right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4" borderId="0" xfId="0" applyFill="1" applyBorder="1" applyAlignment="1" applyProtection="1">
      <alignment horizontal="left"/>
    </xf>
    <xf numFmtId="0" fontId="0" fillId="4" borderId="0" xfId="0" applyFill="1" applyBorder="1" applyProtection="1"/>
    <xf numFmtId="0" fontId="2" fillId="4" borderId="0" xfId="0" applyFont="1" applyFill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49" fontId="0" fillId="4" borderId="0" xfId="0" applyNumberFormat="1" applyFill="1" applyProtection="1"/>
    <xf numFmtId="0" fontId="0" fillId="4" borderId="0" xfId="0" applyFill="1" applyAlignment="1" applyProtection="1">
      <alignment wrapText="1"/>
    </xf>
    <xf numFmtId="0" fontId="0" fillId="0" borderId="0" xfId="0" applyProtection="1"/>
    <xf numFmtId="0" fontId="15" fillId="4" borderId="0" xfId="0" applyFont="1" applyFill="1" applyAlignment="1" applyProtection="1"/>
    <xf numFmtId="0" fontId="15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0" fontId="2" fillId="4" borderId="0" xfId="0" applyFont="1" applyFill="1" applyAlignment="1" applyProtection="1">
      <alignment horizontal="center"/>
    </xf>
    <xf numFmtId="49" fontId="2" fillId="4" borderId="0" xfId="0" applyNumberFormat="1" applyFont="1" applyFill="1" applyProtection="1"/>
    <xf numFmtId="0" fontId="2" fillId="4" borderId="0" xfId="0" applyFont="1" applyFill="1" applyBorder="1" applyProtection="1"/>
    <xf numFmtId="0" fontId="16" fillId="4" borderId="0" xfId="0" applyFont="1" applyFill="1" applyBorder="1" applyAlignment="1" applyProtection="1">
      <alignment horizontal="center"/>
    </xf>
    <xf numFmtId="49" fontId="16" fillId="4" borderId="0" xfId="0" applyNumberFormat="1" applyFont="1" applyFill="1" applyBorder="1" applyAlignment="1" applyProtection="1">
      <alignment horizontal="center"/>
    </xf>
    <xf numFmtId="0" fontId="17" fillId="4" borderId="0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0" xfId="0" applyFill="1" applyProtection="1"/>
    <xf numFmtId="0" fontId="2" fillId="0" borderId="0" xfId="0" applyFont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0" fontId="0" fillId="0" borderId="0" xfId="0" applyAlignment="1" applyProtection="1">
      <alignment wrapText="1"/>
    </xf>
    <xf numFmtId="0" fontId="15" fillId="0" borderId="5" xfId="0" applyFont="1" applyFill="1" applyBorder="1" applyProtection="1">
      <protection locked="0"/>
    </xf>
    <xf numFmtId="0" fontId="15" fillId="0" borderId="6" xfId="0" applyFont="1" applyFill="1" applyBorder="1" applyProtection="1">
      <protection locked="0"/>
    </xf>
    <xf numFmtId="0" fontId="15" fillId="0" borderId="7" xfId="0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Alignment="1" applyProtection="1">
      <alignment horizontal="center" wrapText="1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wrapText="1"/>
      <protection locked="0"/>
    </xf>
    <xf numFmtId="0" fontId="15" fillId="0" borderId="10" xfId="0" applyFont="1" applyFill="1" applyBorder="1" applyProtection="1">
      <protection locked="0"/>
    </xf>
    <xf numFmtId="0" fontId="15" fillId="0" borderId="11" xfId="0" applyFont="1" applyFill="1" applyBorder="1" applyAlignment="1" applyProtection="1">
      <alignment horizontal="center"/>
      <protection locked="0"/>
    </xf>
    <xf numFmtId="49" fontId="15" fillId="0" borderId="11" xfId="0" applyNumberFormat="1" applyFont="1" applyFill="1" applyBorder="1" applyAlignment="1" applyProtection="1">
      <alignment horizontal="center"/>
      <protection locked="0"/>
    </xf>
    <xf numFmtId="0" fontId="15" fillId="0" borderId="12" xfId="0" applyFont="1" applyFill="1" applyBorder="1" applyAlignment="1" applyProtection="1">
      <alignment wrapText="1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15" xfId="0" applyFont="1" applyBorder="1" applyProtection="1">
      <protection locked="0"/>
    </xf>
    <xf numFmtId="0" fontId="15" fillId="5" borderId="15" xfId="0" applyFont="1" applyFill="1" applyBorder="1" applyAlignment="1" applyProtection="1">
      <alignment horizontal="center"/>
      <protection locked="0"/>
    </xf>
    <xf numFmtId="0" fontId="15" fillId="0" borderId="10" xfId="0" applyFont="1" applyBorder="1" applyProtection="1">
      <protection locked="0"/>
    </xf>
    <xf numFmtId="0" fontId="15" fillId="0" borderId="11" xfId="0" applyFont="1" applyBorder="1" applyAlignment="1" applyProtection="1">
      <alignment horizontal="center"/>
      <protection locked="0"/>
    </xf>
    <xf numFmtId="49" fontId="15" fillId="0" borderId="11" xfId="0" applyNumberFormat="1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wrapText="1"/>
      <protection locked="0"/>
    </xf>
    <xf numFmtId="0" fontId="15" fillId="0" borderId="13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49" fontId="15" fillId="0" borderId="14" xfId="0" applyNumberFormat="1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wrapText="1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>
      <protection locked="0"/>
    </xf>
    <xf numFmtId="0" fontId="15" fillId="6" borderId="17" xfId="0" applyFont="1" applyFill="1" applyBorder="1" applyAlignment="1" applyProtection="1">
      <alignment horizontal="center"/>
      <protection locked="0"/>
    </xf>
    <xf numFmtId="49" fontId="15" fillId="6" borderId="17" xfId="0" applyNumberFormat="1" applyFon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2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0" fontId="0" fillId="0" borderId="0" xfId="0" applyProtection="1">
      <protection locked="0"/>
    </xf>
    <xf numFmtId="0" fontId="15" fillId="4" borderId="0" xfId="0" applyFont="1" applyFill="1" applyBorder="1" applyAlignment="1" applyProtection="1">
      <alignment horizontal="left"/>
      <protection locked="0"/>
    </xf>
    <xf numFmtId="49" fontId="15" fillId="4" borderId="0" xfId="0" applyNumberFormat="1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wrapText="1"/>
      <protection locked="0"/>
    </xf>
    <xf numFmtId="0" fontId="15" fillId="4" borderId="0" xfId="0" applyFont="1" applyFill="1" applyAlignment="1" applyProtection="1">
      <alignment horizontal="center"/>
      <protection locked="0"/>
    </xf>
    <xf numFmtId="0" fontId="15" fillId="4" borderId="0" xfId="0" applyFont="1" applyFill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9" xfId="0" applyBorder="1" applyAlignment="1" applyProtection="1"/>
    <xf numFmtId="0" fontId="4" fillId="3" borderId="0" xfId="0" applyFont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/>
    <xf numFmtId="0" fontId="0" fillId="5" borderId="19" xfId="0" applyFill="1" applyBorder="1" applyAlignment="1" applyProtection="1">
      <alignment horizontal="center"/>
    </xf>
    <xf numFmtId="0" fontId="15" fillId="0" borderId="11" xfId="0" quotePrefix="1" applyFont="1" applyFill="1" applyBorder="1" applyAlignment="1" applyProtection="1">
      <alignment horizontal="center"/>
      <protection locked="0"/>
    </xf>
    <xf numFmtId="0" fontId="15" fillId="0" borderId="7" xfId="0" applyFont="1" applyFill="1" applyBorder="1" applyProtection="1">
      <protection locked="0"/>
    </xf>
    <xf numFmtId="0" fontId="2" fillId="9" borderId="0" xfId="0" applyFont="1" applyFill="1" applyProtection="1">
      <protection locked="0"/>
    </xf>
    <xf numFmtId="0" fontId="0" fillId="9" borderId="0" xfId="0" applyFill="1" applyProtection="1">
      <protection locked="0"/>
    </xf>
    <xf numFmtId="0" fontId="15" fillId="0" borderId="14" xfId="0" quotePrefix="1" applyFont="1" applyFill="1" applyBorder="1" applyAlignment="1" applyProtection="1">
      <alignment horizontal="center"/>
      <protection locked="0"/>
    </xf>
    <xf numFmtId="0" fontId="0" fillId="9" borderId="18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0" fillId="7" borderId="0" xfId="0" applyFill="1" applyBorder="1" applyProtection="1"/>
    <xf numFmtId="0" fontId="0" fillId="7" borderId="0" xfId="0" applyFill="1" applyBorder="1" applyAlignment="1" applyProtection="1">
      <alignment horizontal="center"/>
    </xf>
    <xf numFmtId="49" fontId="0" fillId="7" borderId="0" xfId="0" applyNumberFormat="1" applyFill="1" applyProtection="1"/>
    <xf numFmtId="0" fontId="0" fillId="7" borderId="0" xfId="0" applyFill="1" applyAlignment="1" applyProtection="1">
      <alignment horizontal="center"/>
    </xf>
    <xf numFmtId="0" fontId="0" fillId="7" borderId="19" xfId="0" applyFill="1" applyBorder="1" applyAlignment="1" applyProtection="1">
      <alignment horizontal="center"/>
    </xf>
    <xf numFmtId="0" fontId="0" fillId="7" borderId="20" xfId="0" applyFill="1" applyBorder="1" applyAlignment="1" applyProtection="1">
      <alignment horizontal="center"/>
    </xf>
    <xf numFmtId="0" fontId="0" fillId="8" borderId="21" xfId="0" applyFill="1" applyBorder="1" applyAlignment="1" applyProtection="1"/>
    <xf numFmtId="0" fontId="0" fillId="9" borderId="11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left" wrapText="1"/>
      <protection locked="0"/>
    </xf>
    <xf numFmtId="0" fontId="1" fillId="0" borderId="0" xfId="0" applyFont="1" applyProtection="1"/>
    <xf numFmtId="0" fontId="0" fillId="10" borderId="0" xfId="0" applyFill="1" applyProtection="1"/>
    <xf numFmtId="0" fontId="15" fillId="0" borderId="11" xfId="0" applyFont="1" applyFill="1" applyBorder="1" applyProtection="1">
      <protection locked="0"/>
    </xf>
    <xf numFmtId="0" fontId="15" fillId="0" borderId="11" xfId="0" applyFont="1" applyBorder="1" applyAlignment="1" applyProtection="1">
      <alignment horizontal="center"/>
    </xf>
    <xf numFmtId="0" fontId="0" fillId="7" borderId="11" xfId="0" applyFill="1" applyBorder="1" applyProtection="1"/>
    <xf numFmtId="49" fontId="0" fillId="7" borderId="11" xfId="0" applyNumberFormat="1" applyFill="1" applyBorder="1" applyProtection="1"/>
    <xf numFmtId="0" fontId="0" fillId="7" borderId="11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49" fontId="15" fillId="0" borderId="11" xfId="0" applyNumberFormat="1" applyFont="1" applyBorder="1" applyAlignment="1" applyProtection="1">
      <alignment horizontal="center"/>
    </xf>
    <xf numFmtId="0" fontId="0" fillId="0" borderId="11" xfId="0" applyFill="1" applyBorder="1" applyProtection="1"/>
    <xf numFmtId="0" fontId="15" fillId="0" borderId="11" xfId="0" applyFont="1" applyBorder="1" applyAlignment="1" applyProtection="1">
      <alignment wrapText="1"/>
    </xf>
    <xf numFmtId="0" fontId="15" fillId="4" borderId="0" xfId="0" applyFont="1" applyFill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left" vertical="top"/>
    </xf>
    <xf numFmtId="0" fontId="15" fillId="0" borderId="11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Company Composition</a:t>
            </a:r>
          </a:p>
        </c:rich>
      </c:tx>
      <c:layout>
        <c:manualLayout>
          <c:xMode val="edge"/>
          <c:yMode val="edge"/>
          <c:x val="0.23741007194244623"/>
          <c:y val="4.8192771084337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03597122302158"/>
          <c:y val="0.39759153094270938"/>
          <c:w val="0.25539568345323743"/>
          <c:h val="0.4277121014686721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Fucilieri'!$B$118:$B$121</c:f>
              <c:strCache>
                <c:ptCount val="4"/>
                <c:pt idx="0">
                  <c:v>HQ &amp; Combat </c:v>
                </c:pt>
                <c:pt idx="1">
                  <c:v>Weapons </c:v>
                </c:pt>
                <c:pt idx="2">
                  <c:v>Support </c:v>
                </c:pt>
                <c:pt idx="3">
                  <c:v>Air Support</c:v>
                </c:pt>
              </c:strCache>
            </c:strRef>
          </c:cat>
          <c:val>
            <c:numRef>
              <c:f>'Afrika Fucilieri'!$C$118:$C$121</c:f>
              <c:numCache>
                <c:formatCode>General</c:formatCode>
                <c:ptCount val="4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0719424460431661"/>
          <c:y val="0.1987958131739557"/>
          <c:w val="0.44964028776978432"/>
          <c:h val="0.74698984916042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 Type</a:t>
            </a:r>
          </a:p>
        </c:rich>
      </c:tx>
      <c:layout>
        <c:manualLayout>
          <c:xMode val="edge"/>
          <c:yMode val="edge"/>
          <c:x val="0.31861804222648776"/>
          <c:y val="4.84848484848484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0518234165067215"/>
          <c:y val="0.35151723199119311"/>
          <c:w val="0.15355086372360838"/>
          <c:h val="0.4848513544706112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'Afrika Fucilieri'!$B$125:$B$129</c:f>
              <c:strCache>
                <c:ptCount val="5"/>
                <c:pt idx="0">
                  <c:v>Infantry</c:v>
                </c:pt>
                <c:pt idx="1">
                  <c:v>Armor</c:v>
                </c:pt>
                <c:pt idx="2">
                  <c:v>Anti-Tank Guns</c:v>
                </c:pt>
                <c:pt idx="3">
                  <c:v>Artillery, Mortars and Air Support</c:v>
                </c:pt>
                <c:pt idx="4">
                  <c:v>Anti-Aircraft Guns</c:v>
                </c:pt>
              </c:strCache>
            </c:strRef>
          </c:cat>
          <c:val>
            <c:numRef>
              <c:f>'Afrika Fucilieri'!$C$125:$C$129</c:f>
              <c:numCache>
                <c:formatCode>General</c:formatCode>
                <c:ptCount val="5"/>
                <c:pt idx="0">
                  <c:v>135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8944337811900213"/>
          <c:y val="0.13939457567804017"/>
          <c:w val="0.47024952015355076"/>
          <c:h val="0.812126302394018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107</xdr:row>
      <xdr:rowOff>47625</xdr:rowOff>
    </xdr:from>
    <xdr:to>
      <xdr:col>1</xdr:col>
      <xdr:colOff>933450</xdr:colOff>
      <xdr:row>117</xdr:row>
      <xdr:rowOff>9525</xdr:rowOff>
    </xdr:to>
    <xdr:graphicFrame macro="">
      <xdr:nvGraphicFramePr>
        <xdr:cNvPr id="1348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971550</xdr:colOff>
      <xdr:row>107</xdr:row>
      <xdr:rowOff>57150</xdr:rowOff>
    </xdr:from>
    <xdr:to>
      <xdr:col>2</xdr:col>
      <xdr:colOff>533400</xdr:colOff>
      <xdr:row>117</xdr:row>
      <xdr:rowOff>9525</xdr:rowOff>
    </xdr:to>
    <xdr:graphicFrame macro="">
      <xdr:nvGraphicFramePr>
        <xdr:cNvPr id="1348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hristopher.a.jackso/Local%20Settings/Temporary%20Internet%20Files/Content.IE5/VZL24YSM/WK-10%20Army%20List%20Form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-10 List"/>
      <sheetName val="Sheet1"/>
    </sheetNames>
    <sheetDataSet>
      <sheetData sheetId="0">
        <row r="140">
          <cell r="D140" t="str">
            <v>Foot</v>
          </cell>
        </row>
        <row r="141">
          <cell r="D141" t="str">
            <v>Cavalry</v>
          </cell>
        </row>
        <row r="142">
          <cell r="D142" t="str">
            <v>Wagon</v>
          </cell>
        </row>
        <row r="143">
          <cell r="D143" t="str">
            <v>Full Track</v>
          </cell>
        </row>
        <row r="144">
          <cell r="D144" t="str">
            <v>Halftack</v>
          </cell>
        </row>
        <row r="145">
          <cell r="D145" t="str">
            <v>Wheel</v>
          </cell>
        </row>
        <row r="146">
          <cell r="D146" t="str">
            <v>Jeep</v>
          </cell>
        </row>
        <row r="147">
          <cell r="D147" t="str">
            <v>Light Gun</v>
          </cell>
        </row>
        <row r="148">
          <cell r="D148" t="str">
            <v>Med Gun</v>
          </cell>
        </row>
        <row r="149">
          <cell r="D149" t="str">
            <v>Hvy Gun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6"/>
  <sheetViews>
    <sheetView tabSelected="1" workbookViewId="0">
      <pane ySplit="9" topLeftCell="A10" activePane="bottomLeft" state="frozen"/>
      <selection pane="bottomLeft" activeCell="D11" sqref="D11"/>
    </sheetView>
  </sheetViews>
  <sheetFormatPr defaultRowHeight="12.75" x14ac:dyDescent="0.2"/>
  <cols>
    <col min="1" max="1" width="11.7109375" style="112" customWidth="1"/>
    <col min="2" max="2" width="44.28515625" style="100" customWidth="1"/>
    <col min="3" max="3" width="7" style="113" customWidth="1"/>
    <col min="4" max="4" width="9.42578125" style="100" customWidth="1"/>
    <col min="5" max="6" width="4.7109375" style="100" customWidth="1"/>
    <col min="7" max="7" width="4.7109375" style="114" customWidth="1"/>
    <col min="8" max="8" width="4.7109375" style="113" customWidth="1"/>
    <col min="9" max="11" width="4.7109375" style="111" customWidth="1"/>
    <col min="12" max="12" width="36.85546875" style="115" customWidth="1"/>
    <col min="13" max="13" width="5.140625" style="100" customWidth="1"/>
    <col min="14" max="16384" width="9.140625" style="100"/>
  </cols>
  <sheetData>
    <row r="1" spans="1:13" ht="13.5" thickBot="1" x14ac:dyDescent="0.25">
      <c r="A1" s="95"/>
      <c r="B1" s="96"/>
      <c r="C1" s="97"/>
      <c r="D1" s="96"/>
      <c r="E1" s="96"/>
      <c r="F1" s="96"/>
      <c r="G1" s="98"/>
      <c r="H1" s="97"/>
      <c r="I1" s="96"/>
      <c r="J1" s="96"/>
      <c r="K1" s="96"/>
      <c r="L1" s="99"/>
      <c r="M1" s="96"/>
    </row>
    <row r="2" spans="1:13" x14ac:dyDescent="0.2">
      <c r="A2" s="95" t="s">
        <v>246</v>
      </c>
      <c r="B2" s="88" t="s">
        <v>278</v>
      </c>
      <c r="C2" s="97"/>
      <c r="D2" s="150" t="s">
        <v>28</v>
      </c>
      <c r="E2" s="151">
        <f>SUM(C10:C12)</f>
        <v>55</v>
      </c>
      <c r="F2" s="152"/>
      <c r="G2" s="101"/>
      <c r="H2" s="101"/>
      <c r="I2" s="165"/>
      <c r="J2" s="165"/>
      <c r="K2" s="96"/>
      <c r="L2" s="153" t="s">
        <v>247</v>
      </c>
      <c r="M2" s="96"/>
    </row>
    <row r="3" spans="1:13" x14ac:dyDescent="0.2">
      <c r="A3" s="95" t="s">
        <v>248</v>
      </c>
      <c r="B3" s="89" t="s">
        <v>283</v>
      </c>
      <c r="C3" s="97"/>
      <c r="D3" s="150" t="s">
        <v>249</v>
      </c>
      <c r="E3" s="155">
        <f>SUM(C14:C22)</f>
        <v>440</v>
      </c>
      <c r="F3" s="156"/>
      <c r="G3" s="101"/>
      <c r="H3" s="101"/>
      <c r="I3" s="166"/>
      <c r="J3" s="166"/>
      <c r="K3" s="96"/>
      <c r="L3" s="154"/>
      <c r="M3" s="96"/>
    </row>
    <row r="4" spans="1:13" ht="13.5" thickBot="1" x14ac:dyDescent="0.25">
      <c r="A4" s="95" t="s">
        <v>250</v>
      </c>
      <c r="B4" s="90" t="s">
        <v>279</v>
      </c>
      <c r="C4" s="97"/>
      <c r="D4" s="150" t="s">
        <v>251</v>
      </c>
      <c r="E4" s="164">
        <v>0</v>
      </c>
      <c r="F4" s="171"/>
      <c r="G4" s="101"/>
      <c r="H4" s="101"/>
      <c r="I4" s="166"/>
      <c r="J4" s="166"/>
      <c r="K4" s="96"/>
      <c r="L4" s="154"/>
      <c r="M4" s="96"/>
    </row>
    <row r="5" spans="1:13" ht="13.5" thickBot="1" x14ac:dyDescent="0.25">
      <c r="A5" s="95" t="s">
        <v>252</v>
      </c>
      <c r="B5" s="94"/>
      <c r="C5" s="97"/>
      <c r="D5" s="150" t="s">
        <v>286</v>
      </c>
      <c r="E5" s="163">
        <f>SUM(C24:C57)</f>
        <v>1155</v>
      </c>
      <c r="F5" s="172"/>
      <c r="G5" s="95"/>
      <c r="H5" s="95"/>
      <c r="I5" s="167"/>
      <c r="J5" s="168"/>
      <c r="K5" s="96"/>
      <c r="L5" s="154"/>
      <c r="M5" s="96"/>
    </row>
    <row r="6" spans="1:13" ht="13.5" thickBot="1" x14ac:dyDescent="0.25">
      <c r="A6" s="95" t="s">
        <v>253</v>
      </c>
      <c r="B6" s="91" t="s">
        <v>309</v>
      </c>
      <c r="C6" s="97"/>
      <c r="D6" s="150" t="s">
        <v>287</v>
      </c>
      <c r="E6" s="157">
        <f>SUM(E2:E5)</f>
        <v>1650</v>
      </c>
      <c r="F6" s="173"/>
      <c r="G6" s="102"/>
      <c r="H6" s="103"/>
      <c r="I6" s="169"/>
      <c r="J6" s="170"/>
      <c r="K6" s="96"/>
      <c r="L6" s="154"/>
      <c r="M6" s="96"/>
    </row>
    <row r="7" spans="1:13" ht="13.5" thickBot="1" x14ac:dyDescent="0.25">
      <c r="A7" s="95" t="s">
        <v>254</v>
      </c>
      <c r="B7" s="92" t="s">
        <v>301</v>
      </c>
      <c r="C7" s="104"/>
      <c r="D7" s="95"/>
      <c r="E7" s="95"/>
      <c r="F7" s="95"/>
      <c r="G7" s="105"/>
      <c r="H7" s="104"/>
      <c r="I7" s="96"/>
      <c r="J7" s="96"/>
      <c r="K7" s="96"/>
      <c r="L7" s="99"/>
      <c r="M7" s="96"/>
    </row>
    <row r="8" spans="1:13" x14ac:dyDescent="0.2">
      <c r="A8" s="95"/>
      <c r="B8" s="93"/>
      <c r="C8" s="104"/>
      <c r="D8" s="95"/>
      <c r="E8" s="95"/>
      <c r="F8" s="95"/>
      <c r="G8" s="105"/>
      <c r="H8" s="104"/>
      <c r="I8" s="150" t="s">
        <v>2</v>
      </c>
      <c r="J8" s="150"/>
      <c r="K8" s="150"/>
      <c r="L8" s="99"/>
      <c r="M8" s="96"/>
    </row>
    <row r="9" spans="1:13" s="110" customFormat="1" ht="13.5" thickBot="1" x14ac:dyDescent="0.25">
      <c r="A9" s="106"/>
      <c r="B9" s="106" t="s">
        <v>255</v>
      </c>
      <c r="C9" s="107" t="s">
        <v>256</v>
      </c>
      <c r="D9" s="107" t="s">
        <v>257</v>
      </c>
      <c r="E9" s="107" t="s">
        <v>258</v>
      </c>
      <c r="F9" s="107" t="s">
        <v>259</v>
      </c>
      <c r="G9" s="108" t="s">
        <v>260</v>
      </c>
      <c r="H9" s="107" t="s">
        <v>261</v>
      </c>
      <c r="I9" s="107" t="s">
        <v>262</v>
      </c>
      <c r="J9" s="107" t="s">
        <v>263</v>
      </c>
      <c r="K9" s="107" t="s">
        <v>264</v>
      </c>
      <c r="L9" s="109" t="s">
        <v>265</v>
      </c>
      <c r="M9" s="94"/>
    </row>
    <row r="10" spans="1:13" s="142" customFormat="1" ht="23.25" thickBot="1" x14ac:dyDescent="0.25">
      <c r="A10" s="138" t="s">
        <v>28</v>
      </c>
      <c r="B10" s="117" t="s">
        <v>288</v>
      </c>
      <c r="C10" s="118">
        <v>25</v>
      </c>
      <c r="D10" s="139"/>
      <c r="E10" s="139"/>
      <c r="F10" s="139"/>
      <c r="G10" s="140"/>
      <c r="H10" s="139"/>
      <c r="I10" s="139"/>
      <c r="J10" s="139"/>
      <c r="K10" s="139"/>
      <c r="L10" s="174" t="s">
        <v>298</v>
      </c>
      <c r="M10" s="141"/>
    </row>
    <row r="11" spans="1:13" s="142" customFormat="1" ht="13.5" customHeight="1" x14ac:dyDescent="0.2">
      <c r="A11" s="138"/>
      <c r="B11" s="116" t="s">
        <v>296</v>
      </c>
      <c r="C11" s="120"/>
      <c r="D11" s="120" t="s">
        <v>267</v>
      </c>
      <c r="E11" s="120">
        <v>4</v>
      </c>
      <c r="F11" s="120">
        <v>3</v>
      </c>
      <c r="G11" s="137" t="s">
        <v>280</v>
      </c>
      <c r="H11" s="120">
        <v>6</v>
      </c>
      <c r="I11" s="120"/>
      <c r="J11" s="120"/>
      <c r="K11" s="120"/>
      <c r="L11" s="121" t="s">
        <v>297</v>
      </c>
      <c r="M11" s="141"/>
    </row>
    <row r="12" spans="1:13" s="142" customFormat="1" ht="23.25" thickBot="1" x14ac:dyDescent="0.25">
      <c r="A12" s="138"/>
      <c r="B12" s="122" t="s">
        <v>289</v>
      </c>
      <c r="C12" s="123">
        <v>30</v>
      </c>
      <c r="D12" s="126"/>
      <c r="E12" s="123">
        <v>4</v>
      </c>
      <c r="F12" s="123">
        <v>1</v>
      </c>
      <c r="G12" s="124" t="s">
        <v>282</v>
      </c>
      <c r="H12" s="123">
        <v>5</v>
      </c>
      <c r="I12" s="123"/>
      <c r="J12" s="123"/>
      <c r="K12" s="123"/>
      <c r="L12" s="125" t="s">
        <v>307</v>
      </c>
      <c r="M12" s="141"/>
    </row>
    <row r="13" spans="1:13" s="145" customFormat="1" ht="13.5" thickBot="1" x14ac:dyDescent="0.25">
      <c r="A13" s="143"/>
      <c r="B13" s="146"/>
      <c r="C13" s="149"/>
      <c r="D13" s="149"/>
      <c r="E13" s="149"/>
      <c r="F13" s="149"/>
      <c r="G13" s="147"/>
      <c r="H13" s="149"/>
      <c r="I13" s="149" t="s">
        <v>252</v>
      </c>
      <c r="J13" s="149"/>
      <c r="K13" s="149"/>
      <c r="L13" s="148"/>
      <c r="M13" s="144"/>
    </row>
    <row r="14" spans="1:13" s="145" customFormat="1" ht="13.5" thickBot="1" x14ac:dyDescent="0.25">
      <c r="A14" s="143" t="s">
        <v>249</v>
      </c>
      <c r="B14" s="159" t="s">
        <v>310</v>
      </c>
      <c r="C14" s="118">
        <v>275</v>
      </c>
      <c r="D14" s="139"/>
      <c r="E14" s="139"/>
      <c r="F14" s="139"/>
      <c r="G14" s="140"/>
      <c r="H14" s="139"/>
      <c r="I14" s="139"/>
      <c r="J14" s="139"/>
      <c r="K14" s="139"/>
      <c r="L14" s="119" t="s">
        <v>299</v>
      </c>
      <c r="M14" s="144"/>
    </row>
    <row r="15" spans="1:13" s="145" customFormat="1" x14ac:dyDescent="0.2">
      <c r="A15" s="143" t="s">
        <v>266</v>
      </c>
      <c r="B15" s="116" t="s">
        <v>300</v>
      </c>
      <c r="C15" s="120"/>
      <c r="D15" s="120" t="s">
        <v>267</v>
      </c>
      <c r="E15" s="120">
        <v>4</v>
      </c>
      <c r="F15" s="120">
        <v>3</v>
      </c>
      <c r="G15" s="137" t="s">
        <v>280</v>
      </c>
      <c r="H15" s="120">
        <v>6</v>
      </c>
      <c r="I15" s="120"/>
      <c r="J15" s="120"/>
      <c r="K15" s="120"/>
      <c r="L15" s="121" t="s">
        <v>297</v>
      </c>
      <c r="M15" s="144"/>
    </row>
    <row r="16" spans="1:13" s="145" customFormat="1" x14ac:dyDescent="0.2">
      <c r="A16" s="143"/>
      <c r="B16" s="122" t="s">
        <v>312</v>
      </c>
      <c r="C16" s="123"/>
      <c r="D16" s="123" t="s">
        <v>267</v>
      </c>
      <c r="E16" s="123"/>
      <c r="F16" s="123">
        <v>2</v>
      </c>
      <c r="G16" s="124" t="s">
        <v>281</v>
      </c>
      <c r="H16" s="123">
        <v>6</v>
      </c>
      <c r="I16" s="123"/>
      <c r="J16" s="123"/>
      <c r="K16" s="123"/>
      <c r="L16" s="125"/>
      <c r="M16" s="144"/>
    </row>
    <row r="17" spans="1:13" s="145" customFormat="1" x14ac:dyDescent="0.2">
      <c r="A17" s="143"/>
      <c r="B17" s="122" t="s">
        <v>291</v>
      </c>
      <c r="C17" s="123">
        <v>10</v>
      </c>
      <c r="D17" s="123"/>
      <c r="E17" s="123">
        <v>4</v>
      </c>
      <c r="F17" s="123">
        <v>1</v>
      </c>
      <c r="G17" s="124" t="s">
        <v>282</v>
      </c>
      <c r="H17" s="123">
        <v>5</v>
      </c>
      <c r="I17" s="123"/>
      <c r="J17" s="123"/>
      <c r="K17" s="123"/>
      <c r="L17" s="125" t="s">
        <v>290</v>
      </c>
      <c r="M17" s="144"/>
    </row>
    <row r="18" spans="1:13" s="145" customFormat="1" ht="13.5" thickBot="1" x14ac:dyDescent="0.25">
      <c r="A18" s="143"/>
      <c r="B18" s="146"/>
      <c r="C18" s="149"/>
      <c r="D18" s="149"/>
      <c r="E18" s="149"/>
      <c r="F18" s="149"/>
      <c r="G18" s="147"/>
      <c r="H18" s="149"/>
      <c r="I18" s="149" t="s">
        <v>252</v>
      </c>
      <c r="J18" s="149"/>
      <c r="K18" s="149"/>
      <c r="L18" s="148"/>
      <c r="M18" s="144"/>
    </row>
    <row r="19" spans="1:13" s="145" customFormat="1" ht="13.5" thickBot="1" x14ac:dyDescent="0.25">
      <c r="A19" s="143" t="s">
        <v>249</v>
      </c>
      <c r="B19" s="159" t="s">
        <v>310</v>
      </c>
      <c r="C19" s="118">
        <v>145</v>
      </c>
      <c r="D19" s="139"/>
      <c r="E19" s="139"/>
      <c r="F19" s="139"/>
      <c r="G19" s="140"/>
      <c r="H19" s="139"/>
      <c r="I19" s="139"/>
      <c r="J19" s="139"/>
      <c r="K19" s="139"/>
      <c r="L19" s="119" t="s">
        <v>299</v>
      </c>
      <c r="M19" s="144"/>
    </row>
    <row r="20" spans="1:13" s="145" customFormat="1" x14ac:dyDescent="0.2">
      <c r="A20" s="143" t="s">
        <v>266</v>
      </c>
      <c r="B20" s="116" t="s">
        <v>300</v>
      </c>
      <c r="C20" s="120"/>
      <c r="D20" s="120" t="s">
        <v>267</v>
      </c>
      <c r="E20" s="120">
        <v>4</v>
      </c>
      <c r="F20" s="120">
        <v>3</v>
      </c>
      <c r="G20" s="137" t="s">
        <v>280</v>
      </c>
      <c r="H20" s="120">
        <v>6</v>
      </c>
      <c r="I20" s="120"/>
      <c r="J20" s="120"/>
      <c r="K20" s="120"/>
      <c r="L20" s="121" t="s">
        <v>297</v>
      </c>
      <c r="M20" s="144"/>
    </row>
    <row r="21" spans="1:13" s="145" customFormat="1" x14ac:dyDescent="0.2">
      <c r="A21" s="143"/>
      <c r="B21" s="122" t="s">
        <v>311</v>
      </c>
      <c r="C21" s="123"/>
      <c r="D21" s="123" t="s">
        <v>267</v>
      </c>
      <c r="E21" s="123"/>
      <c r="F21" s="123">
        <v>2</v>
      </c>
      <c r="G21" s="124" t="s">
        <v>281</v>
      </c>
      <c r="H21" s="123">
        <v>6</v>
      </c>
      <c r="I21" s="123"/>
      <c r="J21" s="123"/>
      <c r="K21" s="123"/>
      <c r="L21" s="125"/>
      <c r="M21" s="144"/>
    </row>
    <row r="22" spans="1:13" s="145" customFormat="1" ht="13.5" thickBot="1" x14ac:dyDescent="0.25">
      <c r="A22" s="143"/>
      <c r="B22" s="122" t="s">
        <v>291</v>
      </c>
      <c r="C22" s="123">
        <v>10</v>
      </c>
      <c r="D22" s="126"/>
      <c r="E22" s="123">
        <v>4</v>
      </c>
      <c r="F22" s="123">
        <v>1</v>
      </c>
      <c r="G22" s="124" t="s">
        <v>282</v>
      </c>
      <c r="H22" s="123">
        <v>5</v>
      </c>
      <c r="I22" s="123"/>
      <c r="J22" s="123"/>
      <c r="K22" s="123"/>
      <c r="L22" s="125" t="s">
        <v>290</v>
      </c>
      <c r="M22" s="144"/>
    </row>
    <row r="23" spans="1:13" s="145" customFormat="1" ht="13.5" thickBot="1" x14ac:dyDescent="0.25">
      <c r="A23" s="143"/>
      <c r="B23" s="146"/>
      <c r="C23" s="149"/>
      <c r="D23" s="149"/>
      <c r="E23" s="149"/>
      <c r="F23" s="149"/>
      <c r="G23" s="147"/>
      <c r="H23" s="149"/>
      <c r="I23" s="186" t="s">
        <v>252</v>
      </c>
      <c r="J23" s="186"/>
      <c r="K23" s="186"/>
      <c r="L23" s="148"/>
      <c r="M23" s="144"/>
    </row>
    <row r="24" spans="1:13" s="145" customFormat="1" ht="13.5" thickBot="1" x14ac:dyDescent="0.25">
      <c r="A24" s="143" t="s">
        <v>249</v>
      </c>
      <c r="B24" s="159" t="s">
        <v>313</v>
      </c>
      <c r="C24" s="118">
        <v>95</v>
      </c>
      <c r="D24" s="139"/>
      <c r="E24" s="139"/>
      <c r="F24" s="139"/>
      <c r="G24" s="140"/>
      <c r="H24" s="139"/>
      <c r="I24" s="139"/>
      <c r="J24" s="139"/>
      <c r="K24" s="139"/>
      <c r="L24" s="119" t="s">
        <v>299</v>
      </c>
      <c r="M24" s="144"/>
    </row>
    <row r="25" spans="1:13" s="145" customFormat="1" x14ac:dyDescent="0.2">
      <c r="A25" s="143" t="s">
        <v>266</v>
      </c>
      <c r="B25" s="116" t="s">
        <v>314</v>
      </c>
      <c r="C25" s="120"/>
      <c r="D25" s="120" t="s">
        <v>267</v>
      </c>
      <c r="E25" s="120">
        <v>4</v>
      </c>
      <c r="F25" s="120">
        <v>1</v>
      </c>
      <c r="G25" s="137" t="s">
        <v>280</v>
      </c>
      <c r="H25" s="120">
        <v>6</v>
      </c>
      <c r="I25" s="120"/>
      <c r="J25" s="120"/>
      <c r="K25" s="120"/>
      <c r="L25" s="121"/>
      <c r="M25" s="144"/>
    </row>
    <row r="26" spans="1:13" s="145" customFormat="1" ht="13.5" thickBot="1" x14ac:dyDescent="0.25">
      <c r="A26" s="143"/>
      <c r="B26" s="122" t="s">
        <v>315</v>
      </c>
      <c r="C26" s="123">
        <v>15</v>
      </c>
      <c r="D26" s="126" t="s">
        <v>267</v>
      </c>
      <c r="E26" s="123">
        <v>16</v>
      </c>
      <c r="F26" s="123">
        <v>1</v>
      </c>
      <c r="G26" s="124" t="s">
        <v>281</v>
      </c>
      <c r="H26" s="123">
        <v>6</v>
      </c>
      <c r="I26" s="123"/>
      <c r="J26" s="123"/>
      <c r="K26" s="123"/>
      <c r="L26" s="125"/>
      <c r="M26" s="144"/>
    </row>
    <row r="27" spans="1:13" s="145" customFormat="1" x14ac:dyDescent="0.2">
      <c r="A27" s="143"/>
      <c r="B27" s="122" t="s">
        <v>316</v>
      </c>
      <c r="C27" s="123"/>
      <c r="D27" s="123" t="s">
        <v>267</v>
      </c>
      <c r="E27" s="123">
        <v>40</v>
      </c>
      <c r="F27" s="123"/>
      <c r="G27" s="124" t="s">
        <v>281</v>
      </c>
      <c r="H27" s="123">
        <v>6</v>
      </c>
      <c r="I27" s="123"/>
      <c r="J27" s="123"/>
      <c r="K27" s="123"/>
      <c r="L27" s="125" t="s">
        <v>317</v>
      </c>
      <c r="M27" s="144"/>
    </row>
    <row r="28" spans="1:13" hidden="1" x14ac:dyDescent="0.2">
      <c r="D28" s="175" t="s">
        <v>269</v>
      </c>
    </row>
    <row r="29" spans="1:13" hidden="1" x14ac:dyDescent="0.2">
      <c r="D29" s="175" t="s">
        <v>270</v>
      </c>
    </row>
    <row r="30" spans="1:13" hidden="1" x14ac:dyDescent="0.2">
      <c r="D30" s="175" t="s">
        <v>271</v>
      </c>
    </row>
    <row r="31" spans="1:13" hidden="1" x14ac:dyDescent="0.2">
      <c r="D31" s="175" t="s">
        <v>272</v>
      </c>
    </row>
    <row r="32" spans="1:13" hidden="1" x14ac:dyDescent="0.2">
      <c r="D32" s="175" t="s">
        <v>273</v>
      </c>
    </row>
    <row r="33" spans="1:13" hidden="1" x14ac:dyDescent="0.2">
      <c r="D33" s="175" t="s">
        <v>274</v>
      </c>
    </row>
    <row r="34" spans="1:13" hidden="1" x14ac:dyDescent="0.2">
      <c r="D34" s="175" t="s">
        <v>275</v>
      </c>
    </row>
    <row r="35" spans="1:13" hidden="1" x14ac:dyDescent="0.2">
      <c r="D35" s="175" t="s">
        <v>276</v>
      </c>
    </row>
    <row r="36" spans="1:13" hidden="1" x14ac:dyDescent="0.2">
      <c r="D36" s="175" t="s">
        <v>277</v>
      </c>
    </row>
    <row r="37" spans="1:13" ht="13.5" thickBot="1" x14ac:dyDescent="0.25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</row>
    <row r="38" spans="1:13" ht="13.5" hidden="1" thickBot="1" x14ac:dyDescent="0.25">
      <c r="D38" s="175" t="s">
        <v>275</v>
      </c>
    </row>
    <row r="39" spans="1:13" ht="13.5" hidden="1" thickBot="1" x14ac:dyDescent="0.25">
      <c r="D39" s="175" t="s">
        <v>276</v>
      </c>
    </row>
    <row r="40" spans="1:13" ht="13.5" hidden="1" thickBot="1" x14ac:dyDescent="0.25">
      <c r="D40" s="175" t="s">
        <v>277</v>
      </c>
    </row>
    <row r="41" spans="1:13" s="145" customFormat="1" ht="13.5" thickBot="1" x14ac:dyDescent="0.25">
      <c r="A41" s="160" t="s">
        <v>13</v>
      </c>
      <c r="B41" s="159" t="s">
        <v>318</v>
      </c>
      <c r="C41" s="118">
        <v>750</v>
      </c>
      <c r="D41" s="139"/>
      <c r="E41" s="139"/>
      <c r="F41" s="139"/>
      <c r="G41" s="140"/>
      <c r="H41" s="139"/>
      <c r="I41" s="139"/>
      <c r="J41" s="139"/>
      <c r="K41" s="139"/>
      <c r="L41" s="119" t="s">
        <v>302</v>
      </c>
      <c r="M41" s="161"/>
    </row>
    <row r="42" spans="1:13" s="145" customFormat="1" x14ac:dyDescent="0.2">
      <c r="A42" s="160"/>
      <c r="B42" s="116" t="s">
        <v>324</v>
      </c>
      <c r="C42" s="120"/>
      <c r="D42" s="120" t="s">
        <v>270</v>
      </c>
      <c r="E42" s="120">
        <v>32</v>
      </c>
      <c r="F42" s="120">
        <v>2</v>
      </c>
      <c r="G42" s="137" t="s">
        <v>319</v>
      </c>
      <c r="H42" s="120">
        <v>3</v>
      </c>
      <c r="I42" s="120">
        <v>10</v>
      </c>
      <c r="J42" s="120">
        <v>5</v>
      </c>
      <c r="K42" s="120">
        <v>1</v>
      </c>
      <c r="L42" s="121"/>
      <c r="M42" s="161"/>
    </row>
    <row r="43" spans="1:13" s="145" customFormat="1" ht="13.5" thickBot="1" x14ac:dyDescent="0.25">
      <c r="A43" s="160"/>
      <c r="B43" s="122" t="s">
        <v>320</v>
      </c>
      <c r="C43" s="123"/>
      <c r="D43" s="123"/>
      <c r="E43" s="123">
        <v>16</v>
      </c>
      <c r="F43" s="123">
        <v>3</v>
      </c>
      <c r="G43" s="124" t="s">
        <v>281</v>
      </c>
      <c r="H43" s="123">
        <v>6</v>
      </c>
      <c r="I43" s="158"/>
      <c r="J43" s="158"/>
      <c r="K43" s="158"/>
      <c r="L43" s="125" t="s">
        <v>321</v>
      </c>
      <c r="M43" s="161"/>
    </row>
    <row r="44" spans="1:13" x14ac:dyDescent="0.2">
      <c r="A44" s="160"/>
      <c r="B44" s="122"/>
      <c r="C44" s="123"/>
      <c r="D44" s="123"/>
      <c r="E44" s="123"/>
      <c r="F44" s="123"/>
      <c r="G44" s="124"/>
      <c r="H44" s="123"/>
      <c r="I44" s="158"/>
      <c r="J44" s="158"/>
      <c r="K44" s="158"/>
      <c r="L44" s="121"/>
      <c r="M44" s="176"/>
    </row>
    <row r="45" spans="1:13" ht="13.5" thickBot="1" x14ac:dyDescent="0.25">
      <c r="A45" s="160"/>
      <c r="B45" s="160"/>
      <c r="C45" s="160"/>
      <c r="D45" s="160"/>
      <c r="E45" s="160"/>
      <c r="F45" s="160"/>
      <c r="G45" s="160"/>
      <c r="H45" s="160"/>
      <c r="I45" s="160"/>
      <c r="J45" s="160"/>
      <c r="K45" s="160"/>
      <c r="L45" s="160"/>
      <c r="M45" s="160"/>
    </row>
    <row r="46" spans="1:13" s="145" customFormat="1" ht="13.5" thickBot="1" x14ac:dyDescent="0.25">
      <c r="A46" s="160" t="s">
        <v>252</v>
      </c>
      <c r="B46" s="127" t="s">
        <v>292</v>
      </c>
      <c r="C46" s="128">
        <v>95</v>
      </c>
      <c r="D46" s="139"/>
      <c r="E46" s="139"/>
      <c r="F46" s="139"/>
      <c r="G46" s="140"/>
      <c r="H46" s="139"/>
      <c r="I46" s="139"/>
      <c r="J46" s="139"/>
      <c r="K46" s="139"/>
      <c r="L46" s="119" t="s">
        <v>299</v>
      </c>
      <c r="M46" s="161"/>
    </row>
    <row r="47" spans="1:13" ht="23.25" thickBot="1" x14ac:dyDescent="0.25">
      <c r="A47" s="160" t="s">
        <v>252</v>
      </c>
      <c r="B47" s="122" t="s">
        <v>322</v>
      </c>
      <c r="C47" s="123"/>
      <c r="D47" s="126" t="s">
        <v>276</v>
      </c>
      <c r="E47" s="123">
        <v>24</v>
      </c>
      <c r="F47" s="123">
        <v>2</v>
      </c>
      <c r="G47" s="124" t="s">
        <v>293</v>
      </c>
      <c r="H47" s="123">
        <v>3</v>
      </c>
      <c r="I47" s="123"/>
      <c r="J47" s="123"/>
      <c r="K47" s="123"/>
      <c r="L47" s="125" t="s">
        <v>308</v>
      </c>
      <c r="M47" s="160" t="s">
        <v>252</v>
      </c>
    </row>
    <row r="48" spans="1:13" ht="13.5" thickBot="1" x14ac:dyDescent="0.25">
      <c r="A48" s="160" t="s">
        <v>252</v>
      </c>
      <c r="B48" s="122"/>
      <c r="C48" s="123"/>
      <c r="D48" s="126"/>
      <c r="E48" s="123">
        <v>64</v>
      </c>
      <c r="F48" s="123"/>
      <c r="G48" s="124" t="s">
        <v>294</v>
      </c>
      <c r="H48" s="123">
        <v>6</v>
      </c>
      <c r="I48" s="123"/>
      <c r="J48" s="123"/>
      <c r="K48" s="123"/>
      <c r="L48" s="125" t="s">
        <v>295</v>
      </c>
      <c r="M48" s="160" t="s">
        <v>252</v>
      </c>
    </row>
    <row r="49" spans="1:13" ht="13.5" thickBot="1" x14ac:dyDescent="0.25">
      <c r="A49" s="160"/>
      <c r="B49" s="122" t="s">
        <v>323</v>
      </c>
      <c r="C49" s="123">
        <v>15</v>
      </c>
      <c r="D49" s="126" t="s">
        <v>267</v>
      </c>
      <c r="E49" s="123">
        <v>16</v>
      </c>
      <c r="F49" s="123">
        <v>1</v>
      </c>
      <c r="G49" s="124" t="s">
        <v>281</v>
      </c>
      <c r="H49" s="123">
        <v>6</v>
      </c>
      <c r="I49" s="123"/>
      <c r="J49" s="123"/>
      <c r="K49" s="123"/>
      <c r="L49" s="125"/>
      <c r="M49" s="160"/>
    </row>
    <row r="50" spans="1:13" ht="13.5" thickBot="1" x14ac:dyDescent="0.25">
      <c r="A50" s="160" t="s">
        <v>252</v>
      </c>
      <c r="B50" s="129" t="s">
        <v>284</v>
      </c>
      <c r="C50" s="130"/>
      <c r="D50" s="126" t="s">
        <v>267</v>
      </c>
      <c r="E50" s="130">
        <v>16</v>
      </c>
      <c r="F50" s="130">
        <v>1</v>
      </c>
      <c r="G50" s="131" t="s">
        <v>281</v>
      </c>
      <c r="H50" s="130">
        <v>6</v>
      </c>
      <c r="I50" s="123"/>
      <c r="J50" s="123"/>
      <c r="K50" s="123"/>
      <c r="L50" s="132"/>
      <c r="M50" s="160" t="s">
        <v>252</v>
      </c>
    </row>
    <row r="51" spans="1:13" ht="13.5" thickBot="1" x14ac:dyDescent="0.25">
      <c r="A51" s="160" t="s">
        <v>252</v>
      </c>
      <c r="B51" s="133" t="s">
        <v>285</v>
      </c>
      <c r="C51" s="126"/>
      <c r="D51" s="126" t="s">
        <v>276</v>
      </c>
      <c r="E51" s="134"/>
      <c r="F51" s="134"/>
      <c r="G51" s="135"/>
      <c r="H51" s="134"/>
      <c r="I51" s="162"/>
      <c r="J51" s="162"/>
      <c r="K51" s="162"/>
      <c r="L51" s="136"/>
      <c r="M51" s="160" t="s">
        <v>252</v>
      </c>
    </row>
    <row r="52" spans="1:13" x14ac:dyDescent="0.2">
      <c r="A52" s="160" t="s">
        <v>252</v>
      </c>
      <c r="B52" s="160" t="s">
        <v>252</v>
      </c>
      <c r="C52" s="160" t="s">
        <v>252</v>
      </c>
      <c r="D52" s="160" t="s">
        <v>252</v>
      </c>
      <c r="E52" s="160" t="s">
        <v>252</v>
      </c>
      <c r="F52" s="160" t="s">
        <v>252</v>
      </c>
      <c r="G52" s="160" t="s">
        <v>252</v>
      </c>
      <c r="H52" s="160" t="s">
        <v>252</v>
      </c>
      <c r="I52" s="160" t="s">
        <v>252</v>
      </c>
      <c r="J52" s="160" t="s">
        <v>252</v>
      </c>
      <c r="K52" s="160" t="s">
        <v>252</v>
      </c>
      <c r="L52" s="160" t="s">
        <v>252</v>
      </c>
      <c r="M52" s="160" t="s">
        <v>252</v>
      </c>
    </row>
    <row r="53" spans="1:13" ht="15" customHeight="1" x14ac:dyDescent="0.2">
      <c r="A53" s="160" t="s">
        <v>252</v>
      </c>
      <c r="B53" s="177" t="s">
        <v>303</v>
      </c>
      <c r="C53" s="178">
        <v>185</v>
      </c>
      <c r="D53" s="179"/>
      <c r="E53" s="179"/>
      <c r="F53" s="179"/>
      <c r="G53" s="180"/>
      <c r="H53" s="181"/>
      <c r="I53" s="179"/>
      <c r="J53" s="179"/>
      <c r="K53" s="179"/>
      <c r="L53" s="188" t="s">
        <v>325</v>
      </c>
      <c r="M53" s="160" t="s">
        <v>252</v>
      </c>
    </row>
    <row r="54" spans="1:13" x14ac:dyDescent="0.2">
      <c r="A54" s="160" t="s">
        <v>252</v>
      </c>
      <c r="B54" s="177" t="s">
        <v>305</v>
      </c>
      <c r="C54" s="182"/>
      <c r="D54" s="123" t="s">
        <v>268</v>
      </c>
      <c r="E54" s="123">
        <v>16</v>
      </c>
      <c r="F54" s="178">
        <v>2</v>
      </c>
      <c r="G54" s="183" t="s">
        <v>281</v>
      </c>
      <c r="H54" s="178">
        <v>6</v>
      </c>
      <c r="I54" s="184"/>
      <c r="J54" s="184"/>
      <c r="K54" s="184"/>
      <c r="L54" s="185" t="s">
        <v>304</v>
      </c>
      <c r="M54" s="160" t="s">
        <v>252</v>
      </c>
    </row>
    <row r="55" spans="1:13" x14ac:dyDescent="0.2">
      <c r="A55" s="160" t="s">
        <v>252</v>
      </c>
      <c r="B55" s="177" t="s">
        <v>306</v>
      </c>
      <c r="C55" s="182"/>
      <c r="D55" s="123" t="s">
        <v>268</v>
      </c>
      <c r="E55" s="123">
        <v>16</v>
      </c>
      <c r="F55" s="178">
        <v>2</v>
      </c>
      <c r="G55" s="183" t="s">
        <v>281</v>
      </c>
      <c r="H55" s="178">
        <v>6</v>
      </c>
      <c r="I55" s="184"/>
      <c r="J55" s="184"/>
      <c r="K55" s="184"/>
      <c r="L55" s="185" t="s">
        <v>304</v>
      </c>
      <c r="M55" s="160" t="s">
        <v>252</v>
      </c>
    </row>
    <row r="56" spans="1:13" x14ac:dyDescent="0.2">
      <c r="A56" s="160" t="s">
        <v>252</v>
      </c>
      <c r="B56" s="160" t="s">
        <v>252</v>
      </c>
      <c r="C56" s="160" t="s">
        <v>252</v>
      </c>
      <c r="D56" s="160" t="s">
        <v>252</v>
      </c>
      <c r="E56" s="160" t="s">
        <v>252</v>
      </c>
      <c r="F56" s="160" t="s">
        <v>252</v>
      </c>
      <c r="G56" s="160" t="s">
        <v>252</v>
      </c>
      <c r="H56" s="160" t="s">
        <v>252</v>
      </c>
      <c r="I56" s="160" t="s">
        <v>252</v>
      </c>
      <c r="J56" s="160" t="s">
        <v>252</v>
      </c>
      <c r="K56" s="160" t="s">
        <v>252</v>
      </c>
      <c r="L56" s="160" t="s">
        <v>252</v>
      </c>
      <c r="M56" s="160" t="s">
        <v>252</v>
      </c>
    </row>
  </sheetData>
  <sheetProtection insertRows="0" deleteRows="0" selectLockedCells="1"/>
  <mergeCells count="1">
    <mergeCell ref="I23:K23"/>
  </mergeCells>
  <phoneticPr fontId="18" type="noConversion"/>
  <conditionalFormatting sqref="D20:D22 D45:D46 D15:D17 D11:D12">
    <cfRule type="cellIs" priority="25" stopIfTrue="1" operator="equal">
      <formula>$H$32</formula>
    </cfRule>
  </conditionalFormatting>
  <conditionalFormatting sqref="D46">
    <cfRule type="cellIs" priority="21" stopIfTrue="1" operator="equal">
      <formula>$H$23</formula>
    </cfRule>
  </conditionalFormatting>
  <conditionalFormatting sqref="D20:D22">
    <cfRule type="cellIs" priority="20" stopIfTrue="1" operator="equal">
      <formula>$H$31</formula>
    </cfRule>
  </conditionalFormatting>
  <conditionalFormatting sqref="D47:D51">
    <cfRule type="cellIs" priority="17" stopIfTrue="1" operator="equal">
      <formula>$H$39</formula>
    </cfRule>
  </conditionalFormatting>
  <conditionalFormatting sqref="D47:D51">
    <cfRule type="cellIs" priority="16" stopIfTrue="1" operator="equal">
      <formula>#REF!</formula>
    </cfRule>
  </conditionalFormatting>
  <conditionalFormatting sqref="D54">
    <cfRule type="cellIs" priority="15" stopIfTrue="1" operator="equal">
      <formula>$H$39</formula>
    </cfRule>
  </conditionalFormatting>
  <conditionalFormatting sqref="D54">
    <cfRule type="cellIs" priority="14" stopIfTrue="1" operator="equal">
      <formula>#REF!</formula>
    </cfRule>
  </conditionalFormatting>
  <conditionalFormatting sqref="D11">
    <cfRule type="cellIs" priority="13" stopIfTrue="1" operator="equal">
      <formula>$H$30</formula>
    </cfRule>
  </conditionalFormatting>
  <conditionalFormatting sqref="D54">
    <cfRule type="cellIs" priority="12" stopIfTrue="1" operator="equal">
      <formula>$H$30</formula>
    </cfRule>
  </conditionalFormatting>
  <conditionalFormatting sqref="D55">
    <cfRule type="cellIs" priority="11" stopIfTrue="1" operator="equal">
      <formula>$H$39</formula>
    </cfRule>
  </conditionalFormatting>
  <conditionalFormatting sqref="D55">
    <cfRule type="cellIs" priority="10" stopIfTrue="1" operator="equal">
      <formula>#REF!</formula>
    </cfRule>
  </conditionalFormatting>
  <conditionalFormatting sqref="D55">
    <cfRule type="cellIs" priority="9" stopIfTrue="1" operator="equal">
      <formula>$H$30</formula>
    </cfRule>
  </conditionalFormatting>
  <conditionalFormatting sqref="D25 D27">
    <cfRule type="cellIs" priority="8" stopIfTrue="1" operator="equal">
      <formula>#REF!</formula>
    </cfRule>
  </conditionalFormatting>
  <conditionalFormatting sqref="D25 D27">
    <cfRule type="cellIs" priority="7" stopIfTrue="1" operator="equal">
      <formula>$H$31</formula>
    </cfRule>
  </conditionalFormatting>
  <conditionalFormatting sqref="D26">
    <cfRule type="cellIs" priority="6" stopIfTrue="1" operator="equal">
      <formula>$H$38</formula>
    </cfRule>
  </conditionalFormatting>
  <conditionalFormatting sqref="D26">
    <cfRule type="cellIs" priority="5" stopIfTrue="1" operator="equal">
      <formula>#REF!</formula>
    </cfRule>
  </conditionalFormatting>
  <conditionalFormatting sqref="D44">
    <cfRule type="cellIs" priority="4" stopIfTrue="1" operator="equal">
      <formula>$H$31</formula>
    </cfRule>
  </conditionalFormatting>
  <conditionalFormatting sqref="D44">
    <cfRule type="cellIs" priority="3" stopIfTrue="1" operator="equal">
      <formula>#REF!</formula>
    </cfRule>
  </conditionalFormatting>
  <conditionalFormatting sqref="D42:D43">
    <cfRule type="cellIs" priority="2" stopIfTrue="1" operator="equal">
      <formula>#REF!</formula>
    </cfRule>
  </conditionalFormatting>
  <conditionalFormatting sqref="D11">
    <cfRule type="cellIs" priority="1" stopIfTrue="1" operator="equal">
      <formula>$H$31</formula>
    </cfRule>
  </conditionalFormatting>
  <dataValidations count="7">
    <dataValidation type="list" allowBlank="1" showInputMessage="1" showErrorMessage="1" sqref="D54:D55">
      <formula1>$D$30:$D$41</formula1>
    </dataValidation>
    <dataValidation type="list" allowBlank="1" showInputMessage="1" showErrorMessage="1" sqref="D20:D22 D27 D25 D44 D11">
      <formula1>$D$31:$D$42</formula1>
    </dataValidation>
    <dataValidation type="list" allowBlank="1" showInputMessage="1" showErrorMessage="1" sqref="D12 D15:D17">
      <formula1>$D$32:$D$43</formula1>
    </dataValidation>
    <dataValidation type="whole" allowBlank="1" showInputMessage="1" showErrorMessage="1" error="Swappable Support Options are limited to 500 points or less." sqref="I3:J3">
      <formula1>0</formula1>
      <formula2>500</formula2>
    </dataValidation>
    <dataValidation type="list" allowBlank="1" showInputMessage="1" showErrorMessage="1" sqref="D47:D51">
      <formula1>$D$36:$D$46</formula1>
    </dataValidation>
    <dataValidation type="list" allowBlank="1" showInputMessage="1" showErrorMessage="1" sqref="D26">
      <formula1>$D$35:$D$46</formula1>
    </dataValidation>
    <dataValidation type="list" allowBlank="1" showInputMessage="1" showErrorMessage="1" sqref="D42:D43">
      <formula1>$D$27:$D$36</formula1>
    </dataValidation>
  </dataValidations>
  <pageMargins left="0.25" right="0.25" top="0.25" bottom="0.25" header="0.5" footer="0.5"/>
  <pageSetup scale="70" fitToHeight="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M342"/>
  <sheetViews>
    <sheetView view="pageBreakPreview" zoomScaleNormal="100" zoomScaleSheetLayoutView="100" workbookViewId="0">
      <pane ySplit="2" topLeftCell="A81" activePane="bottomLeft" state="frozen"/>
      <selection pane="bottomLeft" activeCell="B5" sqref="B5"/>
    </sheetView>
  </sheetViews>
  <sheetFormatPr defaultRowHeight="12.75" x14ac:dyDescent="0.2"/>
  <cols>
    <col min="1" max="1" width="27" customWidth="1"/>
    <col min="2" max="2" width="81" customWidth="1"/>
    <col min="3" max="3" width="13.85546875" style="3" customWidth="1"/>
    <col min="4" max="4" width="4.28515625" style="1" hidden="1" customWidth="1"/>
    <col min="5" max="5" width="8.5703125" style="1" hidden="1" customWidth="1"/>
    <col min="6" max="6" width="2.7109375" customWidth="1"/>
    <col min="7" max="9" width="4.42578125" customWidth="1"/>
  </cols>
  <sheetData>
    <row r="1" spans="1:6" ht="13.5" customHeight="1" x14ac:dyDescent="0.2">
      <c r="A1" s="74" t="s">
        <v>160</v>
      </c>
      <c r="B1" s="10" t="s">
        <v>161</v>
      </c>
      <c r="C1" s="75">
        <f>SUM(D8:D23)+SUM(D26:D102)</f>
        <v>2</v>
      </c>
    </row>
    <row r="2" spans="1:6" ht="24.75" customHeight="1" thickBot="1" x14ac:dyDescent="0.25">
      <c r="A2" s="187" t="s">
        <v>98</v>
      </c>
      <c r="B2" s="187"/>
      <c r="C2" s="56" t="str">
        <f>CONCATENATE("Total: ",SUM(C3:C106))</f>
        <v>Total: 135</v>
      </c>
      <c r="D2" s="55"/>
      <c r="E2" s="15"/>
      <c r="F2">
        <v>1</v>
      </c>
    </row>
    <row r="3" spans="1:6" ht="15.75" x14ac:dyDescent="0.25">
      <c r="A3" s="31" t="s">
        <v>18</v>
      </c>
      <c r="B3" s="14" t="s">
        <v>204</v>
      </c>
      <c r="C3" s="11">
        <v>25</v>
      </c>
      <c r="D3" s="18">
        <v>0</v>
      </c>
      <c r="E3" s="15"/>
      <c r="F3">
        <v>1</v>
      </c>
    </row>
    <row r="4" spans="1:6" x14ac:dyDescent="0.2">
      <c r="A4" s="57" t="s">
        <v>90</v>
      </c>
      <c r="B4" s="13" t="s">
        <v>91</v>
      </c>
      <c r="C4" s="25">
        <f>VLOOKUP(B4,$B$137:$C$140,2,FALSE)</f>
        <v>0</v>
      </c>
      <c r="D4" s="20"/>
      <c r="E4" s="20"/>
      <c r="F4">
        <f>IF(C4&gt;0,1,0)</f>
        <v>0</v>
      </c>
    </row>
    <row r="5" spans="1:6" x14ac:dyDescent="0.2">
      <c r="A5" s="57" t="s">
        <v>62</v>
      </c>
      <c r="B5" s="13" t="s">
        <v>63</v>
      </c>
      <c r="C5" s="25">
        <f>VLOOKUP(B5,$B$289:$C$292,2,FALSE)</f>
        <v>0</v>
      </c>
      <c r="D5" s="20" t="str">
        <f>IF(C5&gt;0,1,"0")</f>
        <v>0</v>
      </c>
      <c r="E5" s="20"/>
      <c r="F5">
        <f>IF(C5&gt;0,1,0)</f>
        <v>0</v>
      </c>
    </row>
    <row r="6" spans="1:6" x14ac:dyDescent="0.2">
      <c r="A6" s="13"/>
      <c r="B6" s="13"/>
      <c r="C6" s="46"/>
      <c r="D6" s="20"/>
      <c r="E6" s="15"/>
      <c r="F6">
        <v>1</v>
      </c>
    </row>
    <row r="7" spans="1:6" ht="15.75" x14ac:dyDescent="0.25">
      <c r="A7" s="32" t="s">
        <v>7</v>
      </c>
      <c r="B7" s="13"/>
      <c r="C7" s="46"/>
      <c r="D7" s="20"/>
      <c r="E7" s="15"/>
      <c r="F7">
        <v>1</v>
      </c>
    </row>
    <row r="8" spans="1:6" x14ac:dyDescent="0.2">
      <c r="A8" s="53" t="s">
        <v>70</v>
      </c>
      <c r="B8" s="33" t="s">
        <v>207</v>
      </c>
      <c r="C8" s="46">
        <f>VLOOKUP(B8,$B$142:$C$145,2,FALSE)</f>
        <v>55</v>
      </c>
      <c r="D8" s="20">
        <f>IF(C8&gt;0,1,"0")</f>
        <v>1</v>
      </c>
      <c r="E8" s="15" t="str">
        <f>LEFT(B8,1)</f>
        <v>2</v>
      </c>
      <c r="F8">
        <v>1</v>
      </c>
    </row>
    <row r="9" spans="1:6" s="19" customFormat="1" x14ac:dyDescent="0.2">
      <c r="A9" s="54" t="s">
        <v>86</v>
      </c>
      <c r="B9" s="13" t="s">
        <v>85</v>
      </c>
      <c r="C9" s="46">
        <f>IF(E8="N",0,VLOOKUP(B9,$B$147:$C$148,2,FALSE)*E8)+E9</f>
        <v>0</v>
      </c>
      <c r="D9" s="20"/>
      <c r="E9" s="15"/>
      <c r="F9">
        <f>IF(C9&gt;0,1,0)</f>
        <v>0</v>
      </c>
    </row>
    <row r="10" spans="1:6" x14ac:dyDescent="0.2">
      <c r="A10" s="54" t="s">
        <v>32</v>
      </c>
      <c r="B10" s="33" t="s">
        <v>71</v>
      </c>
      <c r="C10" s="46">
        <f>VLOOKUP(B10,$B150:$C$151,2,FALSE)*(E8*2)+E10</f>
        <v>0</v>
      </c>
      <c r="D10" s="20" t="s">
        <v>1</v>
      </c>
      <c r="E10" s="15">
        <f>IF(B8="No Fucilieri Platoon present",0,IF(B10="No Bombs present",0,5))</f>
        <v>0</v>
      </c>
      <c r="F10">
        <f>IF(C10&gt;0,1,0)</f>
        <v>0</v>
      </c>
    </row>
    <row r="11" spans="1:6" x14ac:dyDescent="0.2">
      <c r="A11" s="53"/>
      <c r="B11" s="33"/>
      <c r="C11" s="46"/>
      <c r="D11" s="20"/>
      <c r="E11" s="15"/>
      <c r="F11">
        <v>1</v>
      </c>
    </row>
    <row r="12" spans="1:6" x14ac:dyDescent="0.2">
      <c r="A12" s="53" t="s">
        <v>70</v>
      </c>
      <c r="B12" s="33" t="s">
        <v>207</v>
      </c>
      <c r="C12" s="46">
        <f>VLOOKUP(B12,$B$142:$C$145,2,FALSE)</f>
        <v>55</v>
      </c>
      <c r="D12" s="20">
        <f>IF(C12&gt;0,1,"0")</f>
        <v>1</v>
      </c>
      <c r="E12" s="15" t="str">
        <f>LEFT(B12,1)</f>
        <v>2</v>
      </c>
      <c r="F12">
        <f>IF(C12&gt;0,1,0)</f>
        <v>1</v>
      </c>
    </row>
    <row r="13" spans="1:6" s="19" customFormat="1" x14ac:dyDescent="0.2">
      <c r="A13" s="54" t="s">
        <v>86</v>
      </c>
      <c r="B13" s="13" t="s">
        <v>85</v>
      </c>
      <c r="C13" s="46">
        <f>IF(E12="N",0,VLOOKUP(B13,$B$147:$C$148,2,FALSE)*E12)+E13</f>
        <v>0</v>
      </c>
      <c r="D13" s="20"/>
      <c r="E13" s="15"/>
      <c r="F13">
        <f>IF(C13&gt;0,1,0)</f>
        <v>0</v>
      </c>
    </row>
    <row r="14" spans="1:6" x14ac:dyDescent="0.2">
      <c r="A14" s="54" t="s">
        <v>32</v>
      </c>
      <c r="B14" s="33" t="s">
        <v>71</v>
      </c>
      <c r="C14" s="46">
        <f>IF(E12="N",0,VLOOKUP(B14,$B$150:$C$151,2,FALSE)*(E12*2))+E14</f>
        <v>0</v>
      </c>
      <c r="D14" s="20" t="s">
        <v>1</v>
      </c>
      <c r="E14" s="15">
        <f>IF(B12="No Fucilieri Platoon present",0,IF(B14="No Bombs present",0,5))</f>
        <v>0</v>
      </c>
      <c r="F14">
        <f>IF(C14&gt;0,1,0)</f>
        <v>0</v>
      </c>
    </row>
    <row r="15" spans="1:6" x14ac:dyDescent="0.2">
      <c r="A15" s="53"/>
      <c r="B15" s="33"/>
      <c r="C15" s="46"/>
      <c r="D15" s="20"/>
      <c r="E15" s="15"/>
      <c r="F15">
        <f>F12</f>
        <v>1</v>
      </c>
    </row>
    <row r="16" spans="1:6" x14ac:dyDescent="0.2">
      <c r="A16" s="53" t="s">
        <v>70</v>
      </c>
      <c r="B16" s="33" t="s">
        <v>68</v>
      </c>
      <c r="C16" s="46">
        <f>VLOOKUP(B16,$B$142:$C$145,2,FALSE)</f>
        <v>0</v>
      </c>
      <c r="D16" s="20" t="str">
        <f>IF(C16&gt;0,1,"0")</f>
        <v>0</v>
      </c>
      <c r="E16" s="15" t="str">
        <f>LEFT(B16,1)</f>
        <v>N</v>
      </c>
      <c r="F16">
        <f>IF(C16&gt;0,1,0)</f>
        <v>0</v>
      </c>
    </row>
    <row r="17" spans="1:8" s="19" customFormat="1" x14ac:dyDescent="0.2">
      <c r="A17" s="54" t="s">
        <v>86</v>
      </c>
      <c r="B17" s="13" t="s">
        <v>85</v>
      </c>
      <c r="C17" s="46">
        <f>IF(E16="N",0,VLOOKUP(B17,$B$147:$C$148,2,FALSE)*E16)+E17</f>
        <v>0</v>
      </c>
      <c r="D17" s="20"/>
      <c r="E17" s="15"/>
      <c r="F17">
        <f>IF(C17&gt;0,1,0)</f>
        <v>0</v>
      </c>
    </row>
    <row r="18" spans="1:8" x14ac:dyDescent="0.2">
      <c r="A18" s="54" t="s">
        <v>32</v>
      </c>
      <c r="B18" s="33" t="s">
        <v>71</v>
      </c>
      <c r="C18" s="46">
        <f>IF(E16="N",0,VLOOKUP(B18,$B$150:$C$151,2,FALSE)*(E16*2))+E18</f>
        <v>0</v>
      </c>
      <c r="D18" s="20" t="s">
        <v>1</v>
      </c>
      <c r="E18" s="15">
        <f>IF(B16="No Fucilieri Platoon present",0,IF(B18="No Bombs present",0,5))</f>
        <v>0</v>
      </c>
      <c r="F18">
        <f>IF(C18&gt;0,1,0)</f>
        <v>0</v>
      </c>
    </row>
    <row r="19" spans="1:8" x14ac:dyDescent="0.2">
      <c r="A19" s="13"/>
      <c r="B19" s="33"/>
      <c r="C19" s="46"/>
      <c r="D19" s="20"/>
      <c r="E19" s="15"/>
      <c r="F19">
        <f>F16</f>
        <v>0</v>
      </c>
    </row>
    <row r="20" spans="1:8" s="2" customFormat="1" ht="15.75" x14ac:dyDescent="0.25">
      <c r="A20" s="32" t="s">
        <v>9</v>
      </c>
      <c r="B20" s="13"/>
      <c r="C20" s="25"/>
      <c r="D20" s="20"/>
      <c r="E20" s="21"/>
      <c r="F20">
        <v>1</v>
      </c>
    </row>
    <row r="21" spans="1:8" s="2" customFormat="1" x14ac:dyDescent="0.2">
      <c r="A21" s="53" t="s">
        <v>17</v>
      </c>
      <c r="B21" s="13" t="s">
        <v>43</v>
      </c>
      <c r="C21" s="25">
        <f>VLOOKUP(B21,$B$154:$C$156,2,FALSE)</f>
        <v>0</v>
      </c>
      <c r="D21" s="20" t="str">
        <f>IF(C21&gt;0,1,"0")</f>
        <v>0</v>
      </c>
      <c r="E21" s="21"/>
      <c r="F21">
        <f>IF(C21&gt;0,1,0)</f>
        <v>0</v>
      </c>
    </row>
    <row r="22" spans="1:8" s="2" customFormat="1" x14ac:dyDescent="0.2">
      <c r="A22" s="53"/>
      <c r="B22" s="13"/>
      <c r="C22" s="25"/>
      <c r="D22" s="20"/>
      <c r="E22" s="21"/>
      <c r="F22">
        <f>F21</f>
        <v>0</v>
      </c>
    </row>
    <row r="23" spans="1:8" s="2" customFormat="1" x14ac:dyDescent="0.2">
      <c r="A23" s="53" t="s">
        <v>19</v>
      </c>
      <c r="B23" s="13" t="s">
        <v>44</v>
      </c>
      <c r="C23" s="25">
        <f>VLOOKUP(B23,$B$158:$C$161,2,FALSE)</f>
        <v>0</v>
      </c>
      <c r="D23" s="20" t="str">
        <f>IF(C23&gt;0,1,"0")</f>
        <v>0</v>
      </c>
      <c r="E23" s="21"/>
      <c r="F23">
        <f>IF(C23&gt;0,1,0)</f>
        <v>0</v>
      </c>
    </row>
    <row r="24" spans="1:8" s="2" customFormat="1" x14ac:dyDescent="0.2">
      <c r="A24" s="5"/>
      <c r="B24" s="13"/>
      <c r="C24" s="25"/>
      <c r="D24" s="20"/>
      <c r="E24" s="21"/>
      <c r="F24">
        <f>F23</f>
        <v>0</v>
      </c>
    </row>
    <row r="25" spans="1:8" s="2" customFormat="1" ht="16.5" thickBot="1" x14ac:dyDescent="0.3">
      <c r="A25" s="51" t="s">
        <v>8</v>
      </c>
      <c r="B25" s="52" t="s">
        <v>69</v>
      </c>
      <c r="C25" s="43" t="str">
        <f>CONCATENATE("Total/Max: ",G25,"/",H25)</f>
        <v>Total/Max: 0/4</v>
      </c>
      <c r="D25" s="50"/>
      <c r="F25">
        <v>1</v>
      </c>
      <c r="G25">
        <f>SUM(D26:D102)</f>
        <v>0</v>
      </c>
      <c r="H25">
        <f>SUM(D8:D16)*2</f>
        <v>4</v>
      </c>
    </row>
    <row r="26" spans="1:8" s="19" customFormat="1" x14ac:dyDescent="0.2">
      <c r="A26" s="53" t="s">
        <v>56</v>
      </c>
      <c r="B26" s="13" t="s">
        <v>45</v>
      </c>
      <c r="C26" s="25">
        <f>VLOOKUP(B26,$B$164:$C$166,2,FALSE)</f>
        <v>0</v>
      </c>
      <c r="D26" s="20" t="str">
        <f>IF(C26&gt;0,1,"0")</f>
        <v>0</v>
      </c>
      <c r="E26" s="21"/>
      <c r="F26">
        <f>IF(C26&gt;0,1,0)</f>
        <v>0</v>
      </c>
    </row>
    <row r="27" spans="1:8" s="19" customFormat="1" x14ac:dyDescent="0.2">
      <c r="A27" s="53"/>
      <c r="B27" s="47"/>
      <c r="C27" s="48"/>
      <c r="D27" s="20"/>
      <c r="E27" s="18"/>
      <c r="F27">
        <f>F26</f>
        <v>0</v>
      </c>
    </row>
    <row r="28" spans="1:8" s="19" customFormat="1" x14ac:dyDescent="0.2">
      <c r="A28" s="53" t="s">
        <v>56</v>
      </c>
      <c r="B28" s="13" t="s">
        <v>45</v>
      </c>
      <c r="C28" s="25">
        <f>VLOOKUP(B28,$B$164:$C$166,2,FALSE)</f>
        <v>0</v>
      </c>
      <c r="D28" s="20" t="str">
        <f>IF(C28&gt;0,1,"0")</f>
        <v>0</v>
      </c>
      <c r="E28" s="21"/>
      <c r="F28">
        <f>IF(C28&gt;0,1,0)</f>
        <v>0</v>
      </c>
    </row>
    <row r="29" spans="1:8" s="19" customFormat="1" x14ac:dyDescent="0.2">
      <c r="A29" s="53"/>
      <c r="B29" s="47"/>
      <c r="C29" s="48"/>
      <c r="D29" s="20"/>
      <c r="E29" s="18"/>
      <c r="F29">
        <f>F28</f>
        <v>0</v>
      </c>
    </row>
    <row r="30" spans="1:8" s="19" customFormat="1" x14ac:dyDescent="0.2">
      <c r="A30" s="53" t="s">
        <v>20</v>
      </c>
      <c r="B30" s="13" t="s">
        <v>46</v>
      </c>
      <c r="C30" s="25">
        <f>VLOOKUP(B30,$B$169:$C$171,2,FALSE)</f>
        <v>0</v>
      </c>
      <c r="D30" s="20" t="str">
        <f>IF(C30&gt;0,1,"0")</f>
        <v>0</v>
      </c>
      <c r="E30" s="15" t="str">
        <f>LEFT(B30,1)</f>
        <v>N</v>
      </c>
      <c r="F30">
        <f>IF(B30="2 Section Regimental Gun Platoon (HQ Rifle team, Observer; 2x 65/17 guns/section)",0,IF(C30&gt;0,1,0))</f>
        <v>0</v>
      </c>
    </row>
    <row r="31" spans="1:8" s="19" customFormat="1" x14ac:dyDescent="0.2">
      <c r="A31" s="54" t="s">
        <v>82</v>
      </c>
      <c r="B31" s="13" t="s">
        <v>83</v>
      </c>
      <c r="C31" s="46">
        <f>IF(E30="N",0,VLOOKUP(B31,$B$173:$C$174,2,FALSE)*E30)</f>
        <v>0</v>
      </c>
      <c r="D31" s="20" t="s">
        <v>1</v>
      </c>
      <c r="E31" s="15"/>
      <c r="F31">
        <f>IF(C31&gt;0,1,0)</f>
        <v>0</v>
      </c>
    </row>
    <row r="32" spans="1:8" s="19" customFormat="1" x14ac:dyDescent="0.2">
      <c r="A32" s="53"/>
      <c r="B32" s="13"/>
      <c r="C32" s="25"/>
      <c r="D32" s="20"/>
      <c r="E32" s="18"/>
      <c r="F32">
        <f>F30</f>
        <v>0</v>
      </c>
    </row>
    <row r="33" spans="1:6" s="19" customFormat="1" x14ac:dyDescent="0.2">
      <c r="A33" s="53" t="s">
        <v>21</v>
      </c>
      <c r="B33" s="13" t="s">
        <v>47</v>
      </c>
      <c r="C33" s="25">
        <f>VLOOKUP(B33,$B$209:$C$211,2,FALSE)</f>
        <v>0</v>
      </c>
      <c r="D33" s="20" t="str">
        <f>IF(C33&gt;0,1,"0")</f>
        <v>0</v>
      </c>
      <c r="E33" s="15" t="str">
        <f>LEFT(B33,1)</f>
        <v>N</v>
      </c>
      <c r="F33">
        <f>IF(C33&gt;0,1,0)</f>
        <v>0</v>
      </c>
    </row>
    <row r="34" spans="1:6" s="19" customFormat="1" x14ac:dyDescent="0.2">
      <c r="A34" s="54" t="s">
        <v>79</v>
      </c>
      <c r="B34" s="13" t="s">
        <v>182</v>
      </c>
      <c r="C34" s="46">
        <f>IF(E33="N",0,VLOOKUP(B34,$B$213:$C$214,2,FALSE)*E33)</f>
        <v>0</v>
      </c>
      <c r="D34" s="20" t="s">
        <v>1</v>
      </c>
      <c r="E34" s="15"/>
      <c r="F34">
        <f>IF(C34&gt;0,1,0)</f>
        <v>0</v>
      </c>
    </row>
    <row r="35" spans="1:6" s="19" customFormat="1" x14ac:dyDescent="0.2">
      <c r="A35" s="53"/>
      <c r="B35" s="13"/>
      <c r="C35" s="25"/>
      <c r="D35" s="20"/>
      <c r="E35" s="18"/>
      <c r="F35">
        <f>F33</f>
        <v>0</v>
      </c>
    </row>
    <row r="36" spans="1:6" s="19" customFormat="1" x14ac:dyDescent="0.2">
      <c r="A36" s="53" t="s">
        <v>99</v>
      </c>
      <c r="B36" s="13" t="s">
        <v>100</v>
      </c>
      <c r="C36" s="25">
        <f>VLOOKUP(B36,$B$179:$C$182,2,FALSE)</f>
        <v>0</v>
      </c>
      <c r="D36" s="20" t="str">
        <f>IF(C36&gt;0,1,"0")</f>
        <v>0</v>
      </c>
      <c r="E36" s="8">
        <f>ABS(IF(B36="No Semovente 90/53 present",0,LEFT(B36,1)))</f>
        <v>0</v>
      </c>
      <c r="F36">
        <f>IF(C36&gt;0,1,0)</f>
        <v>0</v>
      </c>
    </row>
    <row r="37" spans="1:6" s="19" customFormat="1" x14ac:dyDescent="0.2">
      <c r="A37" s="54" t="s">
        <v>158</v>
      </c>
      <c r="B37" s="13" t="s">
        <v>105</v>
      </c>
      <c r="C37" s="25">
        <f>IF(E37&gt;E36,"Not Valid",VLOOKUP(B37,$B$184:$C$188,2,FALSE))</f>
        <v>0</v>
      </c>
      <c r="D37" s="20" t="s">
        <v>1</v>
      </c>
      <c r="E37" s="8">
        <f>ABS(IF(B37="No L6/40 ammo carriers present",0,MID(B37,5,1)))</f>
        <v>0</v>
      </c>
      <c r="F37">
        <f>IF(C37&gt;0,1,0)</f>
        <v>0</v>
      </c>
    </row>
    <row r="38" spans="1:6" s="19" customFormat="1" x14ac:dyDescent="0.2">
      <c r="A38" s="54" t="s">
        <v>159</v>
      </c>
      <c r="B38" s="13" t="s">
        <v>110</v>
      </c>
      <c r="C38" s="25">
        <f>IF(E38&gt;(E36+E37),"Not Valid",VLOOKUP(B38,$B$190:$C$198,2,FALSE))</f>
        <v>0</v>
      </c>
      <c r="D38" s="20" t="s">
        <v>1</v>
      </c>
      <c r="E38" s="18">
        <f>ABS(IF(B38="No AA-MGs present",0,MID(B38,5,1)))</f>
        <v>0</v>
      </c>
      <c r="F38">
        <f>IF(C38&gt;0,1,0)</f>
        <v>0</v>
      </c>
    </row>
    <row r="39" spans="1:6" s="19" customFormat="1" x14ac:dyDescent="0.2">
      <c r="A39" s="53"/>
      <c r="B39" s="13"/>
      <c r="C39" s="25"/>
      <c r="D39" s="20"/>
      <c r="E39" s="18"/>
      <c r="F39">
        <f>F36</f>
        <v>0</v>
      </c>
    </row>
    <row r="40" spans="1:6" s="19" customFormat="1" x14ac:dyDescent="0.2">
      <c r="A40" s="53" t="s">
        <v>167</v>
      </c>
      <c r="B40" s="13" t="s">
        <v>76</v>
      </c>
      <c r="C40" s="25">
        <f>VLOOKUP(B40,$B$200:$C$207,2,FALSE)</f>
        <v>0</v>
      </c>
      <c r="D40" s="20" t="str">
        <f>IF(C40&gt;0,1,"0")</f>
        <v>0</v>
      </c>
      <c r="E40" s="18">
        <f>VLOOKUP(B40,$B$200:$D$207,3,FALSE)</f>
        <v>0</v>
      </c>
      <c r="F40">
        <f>IF(C40&gt;0,1,0)</f>
        <v>0</v>
      </c>
    </row>
    <row r="41" spans="1:6" s="19" customFormat="1" x14ac:dyDescent="0.2">
      <c r="A41" s="53"/>
      <c r="B41" s="13"/>
      <c r="C41" s="25"/>
      <c r="D41" s="20"/>
      <c r="E41" s="18"/>
      <c r="F41">
        <f>F40</f>
        <v>0</v>
      </c>
    </row>
    <row r="42" spans="1:6" s="19" customFormat="1" x14ac:dyDescent="0.2">
      <c r="A42" s="53" t="s">
        <v>168</v>
      </c>
      <c r="B42" s="13" t="s">
        <v>76</v>
      </c>
      <c r="C42" s="25">
        <f>VLOOKUP(B42,$B$200:$C$207,2,FALSE)</f>
        <v>0</v>
      </c>
      <c r="D42" s="20" t="str">
        <f>IF(C42&gt;0,1,"0")</f>
        <v>0</v>
      </c>
      <c r="E42" s="18"/>
      <c r="F42">
        <f>IF(C42&gt;0,1,0)</f>
        <v>0</v>
      </c>
    </row>
    <row r="43" spans="1:6" s="19" customFormat="1" x14ac:dyDescent="0.2">
      <c r="A43" s="53"/>
      <c r="B43" s="13"/>
      <c r="C43" s="25"/>
      <c r="D43" s="20"/>
      <c r="E43" s="18"/>
      <c r="F43">
        <f>F42</f>
        <v>0</v>
      </c>
    </row>
    <row r="44" spans="1:6" s="19" customFormat="1" x14ac:dyDescent="0.2">
      <c r="A44" s="53" t="s">
        <v>24</v>
      </c>
      <c r="B44" s="13" t="s">
        <v>166</v>
      </c>
      <c r="C44" s="25">
        <f>VLOOKUP(B44,$B$226:$C$229,2,FALSE)</f>
        <v>0</v>
      </c>
      <c r="D44" s="20" t="str">
        <f>IF(C44&gt;0,1,"0")</f>
        <v>0</v>
      </c>
      <c r="E44" s="8">
        <f>ABS(IF(B44="No Semovente 47/32 Platoon present",0,LEFT(B44,1)))</f>
        <v>0</v>
      </c>
      <c r="F44">
        <f>IF(C44&gt;0,1,0)</f>
        <v>0</v>
      </c>
    </row>
    <row r="45" spans="1:6" s="19" customFormat="1" x14ac:dyDescent="0.2">
      <c r="A45" s="54" t="s">
        <v>61</v>
      </c>
      <c r="B45" s="13" t="s">
        <v>59</v>
      </c>
      <c r="C45" s="25">
        <f>IF(E45&gt;E44,"Not Valid",VLOOKUP(B45,$B$231:$C$235,2,FALSE))</f>
        <v>0</v>
      </c>
      <c r="D45" s="20" t="s">
        <v>1</v>
      </c>
      <c r="E45" s="8">
        <f>ABS(IF(B45="No added AA MGs",0,MID(B45,9,1)))</f>
        <v>0</v>
      </c>
      <c r="F45">
        <f>IF(C45&gt;0,1,0)</f>
        <v>0</v>
      </c>
    </row>
    <row r="46" spans="1:6" s="19" customFormat="1" x14ac:dyDescent="0.2">
      <c r="A46" s="53"/>
      <c r="B46" s="49"/>
      <c r="C46" s="49"/>
      <c r="D46" s="20"/>
      <c r="E46" s="20"/>
      <c r="F46">
        <f>F44</f>
        <v>0</v>
      </c>
    </row>
    <row r="47" spans="1:6" s="2" customFormat="1" x14ac:dyDescent="0.2">
      <c r="A47" s="53" t="s">
        <v>27</v>
      </c>
      <c r="B47" s="13" t="s">
        <v>77</v>
      </c>
      <c r="C47" s="25">
        <f>VLOOKUP(B47,$B$216:$C$218,2,FALSE)</f>
        <v>0</v>
      </c>
      <c r="D47" s="20" t="str">
        <f>IF(C47&gt;0,1,"0")</f>
        <v>0</v>
      </c>
      <c r="E47" s="15" t="str">
        <f>LEFT(B47,1)</f>
        <v>N</v>
      </c>
      <c r="F47">
        <f>IF(C47&gt;0,1,0)</f>
        <v>0</v>
      </c>
    </row>
    <row r="48" spans="1:6" x14ac:dyDescent="0.2">
      <c r="A48" s="54" t="s">
        <v>32</v>
      </c>
      <c r="B48" s="33" t="s">
        <v>71</v>
      </c>
      <c r="C48" s="46">
        <f>IF(E47="N",0,VLOOKUP(B48,$B$150:$C$151,2,FALSE)*E47*2)+E48</f>
        <v>0</v>
      </c>
      <c r="D48" s="20" t="s">
        <v>1</v>
      </c>
      <c r="E48" s="15">
        <f>IF(B47="No Bersaglieri Platoon present",0,IF(B48="No Bombs present",0,5))</f>
        <v>0</v>
      </c>
      <c r="F48">
        <f>IF(C48&gt;0,1,0)</f>
        <v>0</v>
      </c>
    </row>
    <row r="49" spans="1:6" s="2" customFormat="1" x14ac:dyDescent="0.2">
      <c r="A49" s="53"/>
      <c r="B49" s="12"/>
      <c r="C49" s="16"/>
      <c r="D49" s="45"/>
      <c r="F49">
        <f>F47</f>
        <v>0</v>
      </c>
    </row>
    <row r="50" spans="1:6" s="2" customFormat="1" x14ac:dyDescent="0.2">
      <c r="A50" s="53" t="s">
        <v>27</v>
      </c>
      <c r="B50" s="13" t="s">
        <v>77</v>
      </c>
      <c r="C50" s="25">
        <f>VLOOKUP(B50,$B$216:$C$218,2,FALSE)</f>
        <v>0</v>
      </c>
      <c r="D50" s="20" t="str">
        <f>IF(C50&gt;0,1,"0")</f>
        <v>0</v>
      </c>
      <c r="E50" s="15" t="str">
        <f>LEFT(B50,1)</f>
        <v>N</v>
      </c>
      <c r="F50">
        <f>IF(C50&gt;0,1,0)</f>
        <v>0</v>
      </c>
    </row>
    <row r="51" spans="1:6" x14ac:dyDescent="0.2">
      <c r="A51" s="54" t="s">
        <v>32</v>
      </c>
      <c r="B51" s="33" t="s">
        <v>71</v>
      </c>
      <c r="C51" s="46">
        <f>IF(E50="N",0,VLOOKUP(B51,$B$150:$C$151,2,FALSE)*E50*2)+E51</f>
        <v>0</v>
      </c>
      <c r="D51" s="20" t="s">
        <v>1</v>
      </c>
      <c r="E51" s="15">
        <f>IF(B50="No Bersaglieri Platoon present",0,IF(B51="No Bombs present",0,5))</f>
        <v>0</v>
      </c>
      <c r="F51">
        <f>IF(C51&gt;0,1,0)</f>
        <v>0</v>
      </c>
    </row>
    <row r="52" spans="1:6" x14ac:dyDescent="0.2">
      <c r="A52" s="54"/>
      <c r="B52" s="33"/>
      <c r="C52" s="46"/>
      <c r="D52" s="20"/>
      <c r="E52" s="15"/>
      <c r="F52">
        <f>F50</f>
        <v>0</v>
      </c>
    </row>
    <row r="53" spans="1:6" s="2" customFormat="1" x14ac:dyDescent="0.2">
      <c r="A53" s="53" t="s">
        <v>178</v>
      </c>
      <c r="B53" s="13" t="s">
        <v>179</v>
      </c>
      <c r="C53" s="25">
        <f>VLOOKUP(B53,$B$220:$C$223,2,FALSE)</f>
        <v>0</v>
      </c>
      <c r="D53" s="20" t="str">
        <f>IF(C53&gt;0,1,"0")</f>
        <v>0</v>
      </c>
      <c r="E53" s="15" t="str">
        <f>LEFT(B53,1)</f>
        <v>N</v>
      </c>
      <c r="F53">
        <f>IF(C53&gt;0,1,0)</f>
        <v>0</v>
      </c>
    </row>
    <row r="54" spans="1:6" x14ac:dyDescent="0.2">
      <c r="A54" s="54" t="s">
        <v>32</v>
      </c>
      <c r="B54" s="33" t="s">
        <v>71</v>
      </c>
      <c r="C54" s="46">
        <f>IF(E53="N",0,VLOOKUP(B54,$B$150:$C$151,2,FALSE)*E53*2)+E54</f>
        <v>0</v>
      </c>
      <c r="D54" s="20" t="s">
        <v>1</v>
      </c>
      <c r="E54" s="15">
        <f>IF(B53="No Motocilisti Platoon present",0,IF(B54="No Bombs present",0,5))</f>
        <v>0</v>
      </c>
      <c r="F54">
        <f>IF(C54&gt;0,1,0)</f>
        <v>0</v>
      </c>
    </row>
    <row r="55" spans="1:6" s="2" customFormat="1" ht="12" customHeight="1" x14ac:dyDescent="0.2">
      <c r="A55" s="53"/>
      <c r="B55" s="12"/>
      <c r="C55" s="16"/>
      <c r="D55" s="45"/>
      <c r="F55">
        <f>F53</f>
        <v>0</v>
      </c>
    </row>
    <row r="56" spans="1:6" s="2" customFormat="1" x14ac:dyDescent="0.2">
      <c r="A56" s="53" t="s">
        <v>178</v>
      </c>
      <c r="B56" s="13" t="s">
        <v>179</v>
      </c>
      <c r="C56" s="25">
        <f>VLOOKUP(B56,$B$220:$C$223,2,FALSE)</f>
        <v>0</v>
      </c>
      <c r="D56" s="20" t="str">
        <f>IF(C56&gt;0,1,"0")</f>
        <v>0</v>
      </c>
      <c r="E56" s="15" t="str">
        <f>LEFT(B56,1)</f>
        <v>N</v>
      </c>
      <c r="F56">
        <f>IF(C56&gt;0,1,0)</f>
        <v>0</v>
      </c>
    </row>
    <row r="57" spans="1:6" x14ac:dyDescent="0.2">
      <c r="A57" s="54" t="s">
        <v>32</v>
      </c>
      <c r="B57" s="33" t="s">
        <v>71</v>
      </c>
      <c r="C57" s="46">
        <f>IF(E56="N",0,VLOOKUP(B57,$B$150:$C$151,2,FALSE)*E56*2)+E57</f>
        <v>0</v>
      </c>
      <c r="D57" s="20" t="s">
        <v>1</v>
      </c>
      <c r="E57" s="15">
        <f>IF(B56="No Motocilisti Platoon present",0,IF(B57="No Bombs present",0,5))</f>
        <v>0</v>
      </c>
      <c r="F57">
        <f>IF(C57&gt;0,1,0)</f>
        <v>0</v>
      </c>
    </row>
    <row r="58" spans="1:6" s="2" customFormat="1" x14ac:dyDescent="0.2">
      <c r="A58" s="53"/>
      <c r="B58" s="13"/>
      <c r="C58" s="25"/>
      <c r="D58" s="20"/>
      <c r="F58"/>
    </row>
    <row r="59" spans="1:6" s="19" customFormat="1" x14ac:dyDescent="0.2">
      <c r="A59" s="53" t="s">
        <v>25</v>
      </c>
      <c r="B59" s="13" t="s">
        <v>53</v>
      </c>
      <c r="C59" s="25">
        <f>VLOOKUP(B59,$B$237:$C$238,2,FALSE)</f>
        <v>0</v>
      </c>
      <c r="D59" s="20" t="str">
        <f>IF(C59&gt;0,1,"0")</f>
        <v>0</v>
      </c>
      <c r="E59" s="20"/>
      <c r="F59">
        <f>IF(C59&gt;0,1,0)</f>
        <v>0</v>
      </c>
    </row>
    <row r="60" spans="1:6" s="19" customFormat="1" x14ac:dyDescent="0.2">
      <c r="A60" s="53"/>
      <c r="B60" s="13"/>
      <c r="C60" s="25"/>
      <c r="D60" s="20"/>
      <c r="E60" s="20"/>
      <c r="F60">
        <f>F59</f>
        <v>0</v>
      </c>
    </row>
    <row r="61" spans="1:6" s="19" customFormat="1" x14ac:dyDescent="0.2">
      <c r="A61" s="53" t="s">
        <v>145</v>
      </c>
      <c r="B61" s="13" t="s">
        <v>146</v>
      </c>
      <c r="C61" s="25">
        <f>VLOOKUP(B61,$B240:$C$242,2,FALSE)</f>
        <v>0</v>
      </c>
      <c r="D61" s="20" t="str">
        <f>IF(C61&gt;0,1,"0")</f>
        <v>0</v>
      </c>
      <c r="E61" s="15" t="str">
        <f>LEFT(B61,1)</f>
        <v>N</v>
      </c>
      <c r="F61">
        <f>IF(C61&gt;0,1,0)</f>
        <v>0</v>
      </c>
    </row>
    <row r="62" spans="1:6" s="19" customFormat="1" x14ac:dyDescent="0.2">
      <c r="A62" s="54" t="s">
        <v>147</v>
      </c>
      <c r="B62" s="13" t="s">
        <v>153</v>
      </c>
      <c r="C62" s="46">
        <f>IF(E61="N",0,VLOOKUP(B62,B244:C246,2,FALSE)*E61)</f>
        <v>0</v>
      </c>
      <c r="D62" s="20" t="s">
        <v>1</v>
      </c>
      <c r="E62" s="20"/>
      <c r="F62">
        <f>IF(C62&gt;0,1,0)</f>
        <v>0</v>
      </c>
    </row>
    <row r="63" spans="1:6" s="19" customFormat="1" x14ac:dyDescent="0.2">
      <c r="A63" s="53"/>
      <c r="B63" s="13"/>
      <c r="C63" s="25"/>
      <c r="D63" s="20"/>
      <c r="E63" s="20"/>
      <c r="F63">
        <f>F61</f>
        <v>0</v>
      </c>
    </row>
    <row r="64" spans="1:6" s="19" customFormat="1" x14ac:dyDescent="0.2">
      <c r="A64" s="53" t="s">
        <v>150</v>
      </c>
      <c r="B64" s="13" t="s">
        <v>156</v>
      </c>
      <c r="C64" s="25">
        <f>VLOOKUP(B64,$B$251:$C$253,2,FALSE)</f>
        <v>0</v>
      </c>
      <c r="D64" s="20" t="str">
        <f>IF(C64&gt;0,1,"0")</f>
        <v>0</v>
      </c>
      <c r="E64" s="15" t="str">
        <f>LEFT(B64,1)</f>
        <v>N</v>
      </c>
      <c r="F64">
        <f>IF(C64&gt;0,1,0)</f>
        <v>0</v>
      </c>
    </row>
    <row r="65" spans="1:6" s="19" customFormat="1" x14ac:dyDescent="0.2">
      <c r="A65" s="54" t="s">
        <v>82</v>
      </c>
      <c r="B65" s="13" t="s">
        <v>83</v>
      </c>
      <c r="C65" s="46">
        <f>IF(E64="N",0,VLOOKUP(B65,$B$255:$C$256,2,FALSE)*E64)</f>
        <v>0</v>
      </c>
      <c r="D65" s="20" t="s">
        <v>1</v>
      </c>
      <c r="E65" s="20"/>
      <c r="F65">
        <f>IF(C65&gt;0,1,0)</f>
        <v>0</v>
      </c>
    </row>
    <row r="66" spans="1:6" s="19" customFormat="1" x14ac:dyDescent="0.2">
      <c r="A66" s="54" t="s">
        <v>148</v>
      </c>
      <c r="B66" s="13" t="s">
        <v>155</v>
      </c>
      <c r="C66" s="46">
        <f>IF(E64="N",0,VLOOKUP(B66,$B$248:$C$249,2,FALSE)*E64)</f>
        <v>0</v>
      </c>
      <c r="D66" s="20" t="s">
        <v>1</v>
      </c>
      <c r="E66" s="20"/>
      <c r="F66">
        <f>IF(C66&gt;0,1,0)</f>
        <v>0</v>
      </c>
    </row>
    <row r="67" spans="1:6" s="19" customFormat="1" x14ac:dyDescent="0.2">
      <c r="A67" s="53"/>
      <c r="B67" s="13"/>
      <c r="C67" s="25"/>
      <c r="D67" s="20"/>
      <c r="E67" s="20"/>
      <c r="F67">
        <f>F64</f>
        <v>0</v>
      </c>
    </row>
    <row r="68" spans="1:6" s="86" customFormat="1" x14ac:dyDescent="0.2">
      <c r="A68" s="53" t="s">
        <v>237</v>
      </c>
      <c r="B68" s="13" t="s">
        <v>238</v>
      </c>
      <c r="C68" s="25">
        <f>VLOOKUP(B68,$B$258:$C$260,2,FALSE)</f>
        <v>0</v>
      </c>
      <c r="D68" s="20" t="str">
        <f>IF(C68&gt;0,1,"0")</f>
        <v>0</v>
      </c>
      <c r="E68" s="85"/>
      <c r="F68" s="70">
        <f>IF(C68&gt;0,1,0)</f>
        <v>0</v>
      </c>
    </row>
    <row r="69" spans="1:6" s="86" customFormat="1" x14ac:dyDescent="0.2">
      <c r="A69" s="53"/>
      <c r="B69" s="13"/>
      <c r="C69" s="25"/>
      <c r="D69" s="20"/>
      <c r="E69" s="85"/>
      <c r="F69" s="70">
        <f>F68</f>
        <v>0</v>
      </c>
    </row>
    <row r="70" spans="1:6" s="86" customFormat="1" x14ac:dyDescent="0.2">
      <c r="A70" s="53" t="s">
        <v>237</v>
      </c>
      <c r="B70" s="13" t="s">
        <v>238</v>
      </c>
      <c r="C70" s="25">
        <f>VLOOKUP(B70,$B$258:$C$260,2,FALSE)</f>
        <v>0</v>
      </c>
      <c r="D70" s="20" t="str">
        <f>IF(C70&gt;0,1,"0")</f>
        <v>0</v>
      </c>
      <c r="E70" s="85"/>
      <c r="F70" s="70">
        <f>IF(C70&gt;0,1,0)</f>
        <v>0</v>
      </c>
    </row>
    <row r="71" spans="1:6" s="86" customFormat="1" x14ac:dyDescent="0.2">
      <c r="A71" s="53"/>
      <c r="B71" s="13"/>
      <c r="C71" s="25"/>
      <c r="D71" s="20"/>
      <c r="E71" s="85"/>
      <c r="F71" s="70">
        <f>F70</f>
        <v>0</v>
      </c>
    </row>
    <row r="72" spans="1:6" s="19" customFormat="1" x14ac:dyDescent="0.2">
      <c r="A72" s="53" t="s">
        <v>78</v>
      </c>
      <c r="B72" s="13" t="s">
        <v>81</v>
      </c>
      <c r="C72" s="25">
        <f>VLOOKUP(B72,$B$262:$C$264,2,FALSE)</f>
        <v>0</v>
      </c>
      <c r="D72" s="20" t="str">
        <f>IF(C72&gt;0,1,"0")</f>
        <v>0</v>
      </c>
      <c r="E72" s="15" t="str">
        <f>LEFT(B72,1)</f>
        <v>N</v>
      </c>
      <c r="F72">
        <f>IF(C72&gt;0,1,0)</f>
        <v>0</v>
      </c>
    </row>
    <row r="73" spans="1:6" s="19" customFormat="1" x14ac:dyDescent="0.2">
      <c r="A73" s="54" t="s">
        <v>87</v>
      </c>
      <c r="B73" s="13" t="s">
        <v>80</v>
      </c>
      <c r="C73" s="46">
        <f>IF(E72="N",0,VLOOKUP(B73,$B$266:$C$267,2,FALSE)*E72)</f>
        <v>0</v>
      </c>
      <c r="D73" s="20" t="s">
        <v>1</v>
      </c>
      <c r="E73" s="15"/>
      <c r="F73">
        <f>IF(C73&gt;0,1,0)</f>
        <v>0</v>
      </c>
    </row>
    <row r="74" spans="1:6" s="19" customFormat="1" x14ac:dyDescent="0.2">
      <c r="A74" s="54" t="s">
        <v>73</v>
      </c>
      <c r="B74" s="13" t="s">
        <v>74</v>
      </c>
      <c r="C74" s="46">
        <v>0</v>
      </c>
      <c r="D74" s="20" t="s">
        <v>1</v>
      </c>
      <c r="E74" s="20">
        <f>IF(B74="No Truck Present",0,5)</f>
        <v>0</v>
      </c>
      <c r="F74">
        <f>IF(B74="Add Trucks",1,0)</f>
        <v>0</v>
      </c>
    </row>
    <row r="75" spans="1:6" s="19" customFormat="1" x14ac:dyDescent="0.2">
      <c r="A75" s="53"/>
      <c r="B75" s="13"/>
      <c r="C75" s="25"/>
      <c r="D75" s="20"/>
      <c r="E75" s="20"/>
      <c r="F75">
        <f>F72</f>
        <v>0</v>
      </c>
    </row>
    <row r="76" spans="1:6" s="19" customFormat="1" x14ac:dyDescent="0.2">
      <c r="A76" s="53" t="s">
        <v>78</v>
      </c>
      <c r="B76" s="13" t="s">
        <v>81</v>
      </c>
      <c r="C76" s="25">
        <f>VLOOKUP(B76,$B$262:$C$264,2,FALSE)</f>
        <v>0</v>
      </c>
      <c r="D76" s="20" t="str">
        <f>IF(C76&gt;0,1,"0")</f>
        <v>0</v>
      </c>
      <c r="E76" s="15" t="str">
        <f>LEFT(B76,1)</f>
        <v>N</v>
      </c>
      <c r="F76">
        <f>IF(C76&gt;0,1,0)</f>
        <v>0</v>
      </c>
    </row>
    <row r="77" spans="1:6" s="19" customFormat="1" x14ac:dyDescent="0.2">
      <c r="A77" s="54" t="s">
        <v>87</v>
      </c>
      <c r="B77" s="13" t="s">
        <v>80</v>
      </c>
      <c r="C77" s="46">
        <f>IF(E76="N",0,VLOOKUP(B77,$B$266:$C$267,2,FALSE)*E76)</f>
        <v>0</v>
      </c>
      <c r="D77" s="20" t="s">
        <v>1</v>
      </c>
      <c r="E77" s="15"/>
      <c r="F77">
        <f>IF(C77&gt;0,1,0)</f>
        <v>0</v>
      </c>
    </row>
    <row r="78" spans="1:6" s="19" customFormat="1" x14ac:dyDescent="0.2">
      <c r="A78" s="54" t="s">
        <v>73</v>
      </c>
      <c r="B78" s="13" t="s">
        <v>75</v>
      </c>
      <c r="C78" s="46">
        <v>0</v>
      </c>
      <c r="D78" s="20" t="s">
        <v>1</v>
      </c>
      <c r="E78" s="20">
        <f>IF(B78="No Truck Present",0,5)</f>
        <v>5</v>
      </c>
      <c r="F78">
        <f>IF(B78="Add Trucks",1,0)</f>
        <v>1</v>
      </c>
    </row>
    <row r="79" spans="1:6" s="19" customFormat="1" x14ac:dyDescent="0.2">
      <c r="A79" s="54"/>
      <c r="B79" s="13"/>
      <c r="C79" s="46"/>
      <c r="D79" s="20"/>
      <c r="E79" s="15"/>
      <c r="F79">
        <f>F76</f>
        <v>0</v>
      </c>
    </row>
    <row r="80" spans="1:6" s="19" customFormat="1" x14ac:dyDescent="0.2">
      <c r="A80" s="53" t="s">
        <v>78</v>
      </c>
      <c r="B80" s="13" t="s">
        <v>81</v>
      </c>
      <c r="C80" s="25">
        <f>VLOOKUP(B80,$B$262:$C$264,2,FALSE)</f>
        <v>0</v>
      </c>
      <c r="D80" s="20" t="str">
        <f>IF(C80&gt;0,1,"0")</f>
        <v>0</v>
      </c>
      <c r="E80" s="15" t="str">
        <f>LEFT(B80,1)</f>
        <v>N</v>
      </c>
      <c r="F80">
        <f>IF(C80&gt;0,1,0)</f>
        <v>0</v>
      </c>
    </row>
    <row r="81" spans="1:10" s="19" customFormat="1" x14ac:dyDescent="0.2">
      <c r="A81" s="54" t="s">
        <v>87</v>
      </c>
      <c r="B81" s="13" t="s">
        <v>80</v>
      </c>
      <c r="C81" s="46">
        <f>IF(E80="N",0,VLOOKUP(B81,$B$266:$C$267,2,FALSE)*E80)</f>
        <v>0</v>
      </c>
      <c r="D81" s="20" t="s">
        <v>1</v>
      </c>
      <c r="E81" s="15"/>
      <c r="F81">
        <f>IF(C81&gt;0,1,0)</f>
        <v>0</v>
      </c>
    </row>
    <row r="82" spans="1:10" s="19" customFormat="1" x14ac:dyDescent="0.2">
      <c r="A82" s="54" t="s">
        <v>73</v>
      </c>
      <c r="B82" s="13" t="s">
        <v>75</v>
      </c>
      <c r="C82" s="46">
        <v>0</v>
      </c>
      <c r="D82" s="20" t="s">
        <v>1</v>
      </c>
      <c r="E82" s="20">
        <f>IF(B82="No Truck Present",0,5)</f>
        <v>5</v>
      </c>
      <c r="F82">
        <f>IF(B82="Add Trucks",1,0)</f>
        <v>1</v>
      </c>
    </row>
    <row r="83" spans="1:10" s="19" customFormat="1" x14ac:dyDescent="0.2">
      <c r="A83" s="53"/>
      <c r="B83" s="13"/>
      <c r="C83" s="46"/>
      <c r="D83" s="20"/>
      <c r="E83" s="20"/>
      <c r="F83">
        <f>F80</f>
        <v>0</v>
      </c>
    </row>
    <row r="84" spans="1:10" s="19" customFormat="1" x14ac:dyDescent="0.2">
      <c r="A84" s="53" t="s">
        <v>26</v>
      </c>
      <c r="B84" s="13" t="s">
        <v>54</v>
      </c>
      <c r="C84" s="25">
        <f>VLOOKUP(B84,$B$269:$C$272,2,FALSE)</f>
        <v>0</v>
      </c>
      <c r="D84" s="20" t="str">
        <f>IF(C84&gt;0,1,"0")</f>
        <v>0</v>
      </c>
      <c r="E84" s="15" t="str">
        <f>LEFT(B84,1)</f>
        <v>N</v>
      </c>
      <c r="F84">
        <f>IF(C84&gt;0,1,0)</f>
        <v>0</v>
      </c>
    </row>
    <row r="85" spans="1:10" s="19" customFormat="1" x14ac:dyDescent="0.2">
      <c r="A85" s="54" t="s">
        <v>86</v>
      </c>
      <c r="B85" s="13" t="s">
        <v>85</v>
      </c>
      <c r="C85" s="46">
        <f>IF(B84="No Demolisher Platoon present",0,IF(E84="N",0,VLOOKUP(B85,$B$147:$C$148,2,FALSE)*E84)+E85)</f>
        <v>0</v>
      </c>
      <c r="D85" s="20"/>
      <c r="E85" s="20">
        <f>IF(B85="Rifle teams",0,5)</f>
        <v>0</v>
      </c>
      <c r="F85">
        <f>IF(C85&gt;0,1,0)</f>
        <v>0</v>
      </c>
    </row>
    <row r="86" spans="1:10" s="19" customFormat="1" x14ac:dyDescent="0.2">
      <c r="A86" s="54"/>
      <c r="B86" s="13"/>
      <c r="C86" s="46"/>
      <c r="D86" s="20"/>
      <c r="E86" s="20"/>
      <c r="F86">
        <f>F84</f>
        <v>0</v>
      </c>
    </row>
    <row r="87" spans="1:10" s="19" customFormat="1" x14ac:dyDescent="0.2">
      <c r="A87" s="53" t="s">
        <v>119</v>
      </c>
      <c r="B87" s="13" t="s">
        <v>120</v>
      </c>
      <c r="C87" s="25">
        <f>VLOOKUP(B87,B274:C278,2,FALSE)</f>
        <v>0</v>
      </c>
      <c r="D87" s="20" t="str">
        <f>IF(C87&gt;0,1,"0")</f>
        <v>0</v>
      </c>
      <c r="E87" s="15" t="str">
        <f>LEFT(B87,1)</f>
        <v>N</v>
      </c>
      <c r="F87">
        <f>IF(C87&gt;0,1,0)</f>
        <v>0</v>
      </c>
    </row>
    <row r="88" spans="1:10" x14ac:dyDescent="0.2">
      <c r="A88" s="54" t="s">
        <v>32</v>
      </c>
      <c r="B88" s="33" t="s">
        <v>72</v>
      </c>
      <c r="C88" s="46">
        <f>IF(E87="N",0,VLOOKUP(B88,$B$150:$C$151,2,FALSE)*E87*2)+E88</f>
        <v>0</v>
      </c>
      <c r="D88" s="20" t="s">
        <v>1</v>
      </c>
      <c r="E88" s="15">
        <f>IF(B87="No Paracadutisiti Platoon present",0,IF(B88="No Bombs present",0,5))</f>
        <v>0</v>
      </c>
      <c r="F88">
        <f>IF(C88&gt;0,1,0)</f>
        <v>0</v>
      </c>
    </row>
    <row r="89" spans="1:10" s="19" customFormat="1" x14ac:dyDescent="0.2">
      <c r="A89" s="53"/>
      <c r="B89" s="13"/>
      <c r="C89" s="46"/>
      <c r="D89" s="20"/>
      <c r="E89" s="20"/>
      <c r="F89">
        <f>F87</f>
        <v>0</v>
      </c>
    </row>
    <row r="90" spans="1:10" s="19" customFormat="1" x14ac:dyDescent="0.2">
      <c r="A90" s="53" t="s">
        <v>119</v>
      </c>
      <c r="B90" s="13" t="s">
        <v>120</v>
      </c>
      <c r="C90" s="25">
        <f>VLOOKUP(B90,B274:C278,2,FALSE)</f>
        <v>0</v>
      </c>
      <c r="D90" s="20" t="str">
        <f>IF(C90&gt;0,1,"0")</f>
        <v>0</v>
      </c>
      <c r="E90" s="15" t="str">
        <f>LEFT(B90,1)</f>
        <v>N</v>
      </c>
      <c r="F90">
        <f>IF(C90&gt;0,1,0)</f>
        <v>0</v>
      </c>
    </row>
    <row r="91" spans="1:10" x14ac:dyDescent="0.2">
      <c r="A91" s="54" t="s">
        <v>32</v>
      </c>
      <c r="B91" s="33" t="s">
        <v>71</v>
      </c>
      <c r="C91" s="46">
        <f>IF(E90="N",0,VLOOKUP(B91,$B$150:$C$151,2,FALSE)*E90*2)+E91</f>
        <v>0</v>
      </c>
      <c r="D91" s="20" t="s">
        <v>1</v>
      </c>
      <c r="E91" s="15">
        <f>IF(B90="No Paracadutisiti Platoon present",0,IF(B91="No Bombs present",0,5))</f>
        <v>0</v>
      </c>
      <c r="F91">
        <f>IF(C91&gt;0,1,0)</f>
        <v>0</v>
      </c>
    </row>
    <row r="92" spans="1:10" s="19" customFormat="1" x14ac:dyDescent="0.2">
      <c r="A92" s="53"/>
      <c r="B92" s="13"/>
      <c r="C92" s="46"/>
      <c r="D92" s="20"/>
      <c r="E92" s="20"/>
      <c r="F92">
        <f>F90</f>
        <v>0</v>
      </c>
    </row>
    <row r="93" spans="1:10" s="19" customFormat="1" ht="15.75" x14ac:dyDescent="0.25">
      <c r="A93" s="32" t="s">
        <v>176</v>
      </c>
      <c r="B93" s="13"/>
      <c r="C93" s="46"/>
      <c r="D93" s="20"/>
      <c r="E93" s="20"/>
      <c r="F93">
        <f>IF(SUM(C94:C104)&gt;0,1,0)</f>
        <v>0</v>
      </c>
    </row>
    <row r="94" spans="1:10" s="19" customFormat="1" x14ac:dyDescent="0.2">
      <c r="A94" s="81" t="s">
        <v>177</v>
      </c>
      <c r="B94" s="13" t="s">
        <v>96</v>
      </c>
      <c r="C94" s="25">
        <f>VLOOKUP(B94,$B$294:$C$298,2,FALSE)</f>
        <v>0</v>
      </c>
      <c r="D94" s="20" t="str">
        <f>IF(C94&gt;0,1,"0")</f>
        <v>0</v>
      </c>
      <c r="E94" s="20"/>
      <c r="F94">
        <f>IF(C94&gt;0,1,0)</f>
        <v>0</v>
      </c>
    </row>
    <row r="95" spans="1:10" s="19" customFormat="1" x14ac:dyDescent="0.2">
      <c r="A95" s="54"/>
      <c r="B95" s="13"/>
      <c r="C95" s="25"/>
      <c r="D95" s="20"/>
      <c r="E95" s="25"/>
      <c r="F95">
        <f>F94</f>
        <v>0</v>
      </c>
    </row>
    <row r="96" spans="1:10" s="70" customFormat="1" x14ac:dyDescent="0.2">
      <c r="A96" s="13" t="s">
        <v>127</v>
      </c>
      <c r="B96" s="14" t="s">
        <v>128</v>
      </c>
      <c r="C96" s="76">
        <f>VLOOKUP(B96,B300:C308,2,FALSE)</f>
        <v>0</v>
      </c>
      <c r="D96" s="77">
        <f>IF(C96&gt;0,1,0)</f>
        <v>0</v>
      </c>
      <c r="E96" s="78"/>
      <c r="F96" s="79">
        <f>IF(C96&gt;0,1,0)</f>
        <v>0</v>
      </c>
      <c r="G96" s="78"/>
      <c r="H96" s="78"/>
      <c r="I96" s="78"/>
      <c r="J96" s="69"/>
    </row>
    <row r="97" spans="1:10" s="70" customFormat="1" x14ac:dyDescent="0.2">
      <c r="A97" s="13"/>
      <c r="B97" s="14"/>
      <c r="C97" s="76"/>
      <c r="D97" s="77"/>
      <c r="E97" s="78"/>
      <c r="F97" s="79"/>
      <c r="G97" s="78"/>
      <c r="H97" s="78"/>
      <c r="I97" s="78"/>
      <c r="J97" s="69"/>
    </row>
    <row r="98" spans="1:10" s="19" customFormat="1" x14ac:dyDescent="0.2">
      <c r="A98" s="33" t="s">
        <v>198</v>
      </c>
      <c r="B98" s="13" t="s">
        <v>199</v>
      </c>
      <c r="C98" s="25">
        <f>VLOOKUP(B98,$B$310:$C$314,2,FALSE)</f>
        <v>0</v>
      </c>
      <c r="D98" s="20" t="str">
        <f>IF(C98&gt;0,1,"0")</f>
        <v>0</v>
      </c>
      <c r="E98" s="20"/>
      <c r="F98">
        <f>IF(C98&gt;0,1,0)</f>
        <v>0</v>
      </c>
    </row>
    <row r="99" spans="1:10" s="70" customFormat="1" x14ac:dyDescent="0.2">
      <c r="A99" s="13"/>
      <c r="B99" s="14"/>
      <c r="C99" s="76"/>
      <c r="D99" s="77"/>
      <c r="E99" s="78"/>
      <c r="F99" s="79"/>
      <c r="G99" s="78"/>
      <c r="H99" s="78"/>
      <c r="I99" s="78"/>
      <c r="J99" s="69"/>
    </row>
    <row r="100" spans="1:10" s="70" customFormat="1" x14ac:dyDescent="0.2">
      <c r="A100" s="80" t="s">
        <v>162</v>
      </c>
      <c r="B100" s="13" t="s">
        <v>138</v>
      </c>
      <c r="C100" s="76">
        <f>VLOOKUP(B100,B316:C322,2,FALSE)</f>
        <v>0</v>
      </c>
      <c r="D100" s="77">
        <f>IF(C100&gt;0,1,0)</f>
        <v>0</v>
      </c>
      <c r="E100" s="78"/>
      <c r="F100" s="79">
        <f>IF(C100&gt;0,1,0)</f>
        <v>0</v>
      </c>
      <c r="G100" s="78"/>
      <c r="H100" s="78"/>
      <c r="I100" s="78"/>
      <c r="J100" s="69"/>
    </row>
    <row r="101" spans="1:10" s="19" customFormat="1" x14ac:dyDescent="0.2">
      <c r="A101" s="54"/>
      <c r="B101" s="13"/>
      <c r="C101" s="46"/>
      <c r="D101" s="20"/>
      <c r="E101" s="20"/>
      <c r="F101">
        <f>F100</f>
        <v>0</v>
      </c>
    </row>
    <row r="102" spans="1:10" s="83" customFormat="1" x14ac:dyDescent="0.2">
      <c r="A102" s="80" t="s">
        <v>78</v>
      </c>
      <c r="B102" s="13" t="s">
        <v>81</v>
      </c>
      <c r="C102" s="76">
        <f>VLOOKUP(B102,B324:C326,2,FALSE)</f>
        <v>0</v>
      </c>
      <c r="D102" s="77">
        <f>IF(C102&gt;0,1,0)</f>
        <v>0</v>
      </c>
      <c r="E102" s="15" t="str">
        <f>LEFT(B102,1)</f>
        <v>N</v>
      </c>
      <c r="F102" s="75">
        <f>IF(C102&gt;0,1,0)</f>
        <v>0</v>
      </c>
      <c r="G102" s="7"/>
      <c r="H102" s="7"/>
      <c r="I102" s="7"/>
      <c r="J102" s="82"/>
    </row>
    <row r="103" spans="1:10" s="83" customFormat="1" x14ac:dyDescent="0.2">
      <c r="A103" s="80" t="s">
        <v>184</v>
      </c>
      <c r="B103" s="13" t="s">
        <v>183</v>
      </c>
      <c r="C103" s="76">
        <f>IF(E102="N",0,VLOOKUP(B103,$B$328:$C$334,2,FALSE))</f>
        <v>0</v>
      </c>
      <c r="D103" s="7"/>
      <c r="E103" s="84">
        <f>IF(B103="Artillery Battery not present",0,1)</f>
        <v>0</v>
      </c>
      <c r="F103" s="75">
        <f>IF(C102&gt;0,1,0)</f>
        <v>0</v>
      </c>
      <c r="G103" s="7"/>
      <c r="H103" s="7"/>
      <c r="I103" s="7"/>
      <c r="J103" s="82"/>
    </row>
    <row r="104" spans="1:10" s="83" customFormat="1" x14ac:dyDescent="0.2">
      <c r="A104" s="80" t="s">
        <v>185</v>
      </c>
      <c r="B104" s="13" t="s">
        <v>183</v>
      </c>
      <c r="C104" s="76">
        <f>IF(E102="N",0,VLOOKUP(B104,B336:C339,2,FALSE))</f>
        <v>0</v>
      </c>
      <c r="D104" s="7"/>
      <c r="E104" s="84">
        <f>IF(B104="Artillery Battery not present",0,1)</f>
        <v>0</v>
      </c>
      <c r="F104" s="75">
        <f>IF(C102&gt;0,1,0)</f>
        <v>0</v>
      </c>
      <c r="G104" s="7"/>
      <c r="H104" s="7"/>
      <c r="I104" s="7"/>
      <c r="J104" s="82"/>
    </row>
    <row r="105" spans="1:10" x14ac:dyDescent="0.2">
      <c r="A105" s="13"/>
      <c r="B105" s="27"/>
      <c r="C105" s="28"/>
      <c r="D105" s="20"/>
      <c r="E105" s="20"/>
    </row>
    <row r="106" spans="1:10" s="2" customFormat="1" ht="15.75" x14ac:dyDescent="0.25">
      <c r="A106" s="32" t="s">
        <v>41</v>
      </c>
      <c r="B106" s="13" t="s">
        <v>55</v>
      </c>
      <c r="C106" s="25">
        <f>VLOOKUP(B106,B280:C286,2,FALSE)</f>
        <v>0</v>
      </c>
      <c r="D106" s="20" t="s">
        <v>1</v>
      </c>
      <c r="E106" s="8"/>
      <c r="F106">
        <f>IF(C106&gt;0,1,0)</f>
        <v>0</v>
      </c>
    </row>
    <row r="107" spans="1:10" x14ac:dyDescent="0.2">
      <c r="A107" s="57"/>
      <c r="B107" s="13"/>
      <c r="C107" s="25"/>
      <c r="D107" s="20"/>
      <c r="E107" s="20"/>
      <c r="F107">
        <f>F106</f>
        <v>0</v>
      </c>
    </row>
    <row r="108" spans="1:10" x14ac:dyDescent="0.2">
      <c r="A108" s="6"/>
      <c r="B108" s="6"/>
      <c r="C108" s="10"/>
      <c r="D108" s="7"/>
      <c r="E108" s="7"/>
      <c r="F108" s="5"/>
    </row>
    <row r="109" spans="1:10" x14ac:dyDescent="0.2">
      <c r="A109" s="6"/>
      <c r="B109" s="6"/>
      <c r="C109" s="10"/>
      <c r="D109" s="7"/>
      <c r="E109" s="7"/>
      <c r="F109" s="5"/>
    </row>
    <row r="110" spans="1:10" x14ac:dyDescent="0.2">
      <c r="A110" s="6"/>
      <c r="B110" s="6"/>
      <c r="C110" s="10"/>
      <c r="D110" s="7"/>
      <c r="E110" s="7"/>
      <c r="F110" s="5"/>
    </row>
    <row r="111" spans="1:10" x14ac:dyDescent="0.2">
      <c r="A111" s="6"/>
      <c r="B111" s="6"/>
      <c r="C111" s="10"/>
      <c r="D111" s="7"/>
      <c r="E111" s="7"/>
      <c r="F111" s="5"/>
    </row>
    <row r="112" spans="1:10" x14ac:dyDescent="0.2">
      <c r="A112" s="6"/>
      <c r="B112" s="6"/>
      <c r="C112" s="10"/>
      <c r="D112" s="7"/>
      <c r="E112" s="7"/>
      <c r="F112" s="5"/>
    </row>
    <row r="113" spans="1:6" x14ac:dyDescent="0.2">
      <c r="A113" s="6"/>
      <c r="B113" s="6"/>
      <c r="C113" s="10"/>
      <c r="D113" s="7"/>
      <c r="E113" s="7"/>
      <c r="F113" s="5"/>
    </row>
    <row r="114" spans="1:6" x14ac:dyDescent="0.2">
      <c r="A114" s="6"/>
      <c r="B114" s="6"/>
      <c r="C114" s="10"/>
      <c r="D114" s="7"/>
      <c r="E114" s="7"/>
      <c r="F114" s="5"/>
    </row>
    <row r="115" spans="1:6" x14ac:dyDescent="0.2">
      <c r="A115" s="6"/>
      <c r="B115" s="6"/>
      <c r="C115" s="10"/>
      <c r="D115" s="7"/>
      <c r="E115" s="7"/>
      <c r="F115" s="5"/>
    </row>
    <row r="116" spans="1:6" x14ac:dyDescent="0.2">
      <c r="A116" s="6"/>
      <c r="B116" s="6"/>
      <c r="C116" s="10"/>
      <c r="D116" s="7"/>
      <c r="E116" s="7"/>
      <c r="F116" s="5"/>
    </row>
    <row r="117" spans="1:6" x14ac:dyDescent="0.2">
      <c r="A117" s="6"/>
      <c r="B117" s="6"/>
      <c r="C117" s="10"/>
      <c r="D117" s="7"/>
      <c r="E117" s="7"/>
      <c r="F117" s="5"/>
    </row>
    <row r="118" spans="1:6" x14ac:dyDescent="0.2">
      <c r="A118" s="17" t="s">
        <v>10</v>
      </c>
      <c r="B118" s="6" t="s">
        <v>11</v>
      </c>
      <c r="C118" s="10">
        <f>SUM(C3:C18)</f>
        <v>135</v>
      </c>
      <c r="D118" s="7"/>
      <c r="E118" s="7"/>
      <c r="F118" s="5"/>
    </row>
    <row r="119" spans="1:6" x14ac:dyDescent="0.2">
      <c r="A119" s="6"/>
      <c r="B119" s="6" t="s">
        <v>12</v>
      </c>
      <c r="C119" s="10">
        <f>SUM(C21:C23)</f>
        <v>0</v>
      </c>
      <c r="D119" s="7"/>
      <c r="E119" s="7"/>
      <c r="F119" s="5"/>
    </row>
    <row r="120" spans="1:6" x14ac:dyDescent="0.2">
      <c r="A120" s="6"/>
      <c r="B120" s="6" t="s">
        <v>13</v>
      </c>
      <c r="C120" s="10">
        <f>SUM(C26:C91)</f>
        <v>0</v>
      </c>
      <c r="D120" s="7"/>
      <c r="E120" s="7"/>
      <c r="F120" s="5"/>
    </row>
    <row r="121" spans="1:6" x14ac:dyDescent="0.2">
      <c r="A121" s="6"/>
      <c r="B121" s="6" t="s">
        <v>41</v>
      </c>
      <c r="C121" s="3">
        <f>C106</f>
        <v>0</v>
      </c>
      <c r="D121" s="7"/>
      <c r="E121" s="7"/>
      <c r="F121" s="5"/>
    </row>
    <row r="122" spans="1:6" x14ac:dyDescent="0.2">
      <c r="A122" s="6"/>
      <c r="B122" s="6" t="s">
        <v>97</v>
      </c>
      <c r="C122" s="3">
        <f>SUM(C94:C104)</f>
        <v>0</v>
      </c>
      <c r="D122" s="7"/>
      <c r="E122" s="7"/>
      <c r="F122" s="5"/>
    </row>
    <row r="123" spans="1:6" x14ac:dyDescent="0.2">
      <c r="A123" s="6"/>
      <c r="B123" s="6"/>
      <c r="C123" s="10">
        <f>SUM(C118:C121)</f>
        <v>135</v>
      </c>
      <c r="D123" s="7"/>
      <c r="E123" s="7"/>
      <c r="F123" s="5"/>
    </row>
    <row r="124" spans="1:6" x14ac:dyDescent="0.2">
      <c r="A124" s="6"/>
      <c r="B124" s="6"/>
      <c r="C124" s="10"/>
      <c r="D124" s="7"/>
      <c r="E124" s="7"/>
      <c r="F124" s="5"/>
    </row>
    <row r="125" spans="1:6" x14ac:dyDescent="0.2">
      <c r="A125" s="6"/>
      <c r="B125" s="6" t="s">
        <v>3</v>
      </c>
      <c r="C125" s="10">
        <f>SUM(C3:C23)+SUM(C47:C57)+SUM(C84:C91)+SUM(C94:C98)</f>
        <v>135</v>
      </c>
      <c r="D125" s="7"/>
      <c r="E125" s="7"/>
      <c r="F125" s="5"/>
    </row>
    <row r="126" spans="1:6" x14ac:dyDescent="0.2">
      <c r="A126" s="6"/>
      <c r="B126" s="6" t="s">
        <v>2</v>
      </c>
      <c r="C126" s="10">
        <f>SUM(C36:C45)</f>
        <v>0</v>
      </c>
      <c r="D126" s="7"/>
      <c r="E126" s="7"/>
      <c r="F126" s="5"/>
    </row>
    <row r="127" spans="1:6" x14ac:dyDescent="0.2">
      <c r="B127" s="6" t="s">
        <v>14</v>
      </c>
      <c r="C127" s="9">
        <f>SUM(C33:C34)+SUM(C64:C66) +C100</f>
        <v>0</v>
      </c>
      <c r="D127" s="4"/>
      <c r="E127" s="4"/>
      <c r="F127" s="5"/>
    </row>
    <row r="128" spans="1:6" x14ac:dyDescent="0.2">
      <c r="A128" s="5"/>
      <c r="B128" s="6" t="s">
        <v>42</v>
      </c>
      <c r="C128" s="9">
        <f>SUM(C26:C28)+SUM(C72:C82)+SUM(C102:C104)+SUM(C106)</f>
        <v>0</v>
      </c>
      <c r="D128" s="4"/>
      <c r="E128" s="4"/>
    </row>
    <row r="129" spans="1:9" x14ac:dyDescent="0.2">
      <c r="A129" s="5"/>
      <c r="B129" s="6" t="s">
        <v>15</v>
      </c>
      <c r="C129" s="9">
        <f>SUM(C59:C62)</f>
        <v>0</v>
      </c>
      <c r="D129" s="4"/>
      <c r="E129" s="4"/>
    </row>
    <row r="130" spans="1:9" ht="13.5" thickBot="1" x14ac:dyDescent="0.25">
      <c r="A130" s="5"/>
      <c r="B130" s="6" t="s">
        <v>241</v>
      </c>
      <c r="C130" s="87">
        <f>SUM(C68:C70)</f>
        <v>0</v>
      </c>
      <c r="D130" s="4"/>
      <c r="E130" s="4"/>
    </row>
    <row r="131" spans="1:9" x14ac:dyDescent="0.2">
      <c r="C131" s="3">
        <f>SUM(C125:C129)</f>
        <v>135</v>
      </c>
    </row>
    <row r="133" spans="1:9" x14ac:dyDescent="0.2">
      <c r="A133" s="17" t="s">
        <v>6</v>
      </c>
      <c r="B133" s="17" t="s">
        <v>5</v>
      </c>
      <c r="C133" s="35" t="s">
        <v>0</v>
      </c>
    </row>
    <row r="134" spans="1:9" x14ac:dyDescent="0.2">
      <c r="A134" s="39" t="s">
        <v>28</v>
      </c>
      <c r="B134" s="39"/>
      <c r="C134" s="42"/>
      <c r="D134" s="1" t="s">
        <v>34</v>
      </c>
      <c r="H134" t="s">
        <v>35</v>
      </c>
      <c r="I134" t="s">
        <v>38</v>
      </c>
    </row>
    <row r="135" spans="1:9" x14ac:dyDescent="0.2">
      <c r="A135" s="5" t="s">
        <v>4</v>
      </c>
      <c r="B135" s="26" t="s">
        <v>204</v>
      </c>
      <c r="C135" s="9">
        <f>H135+(D135*E135)+(D135*F135)+(D135*G135)+I135</f>
        <v>25</v>
      </c>
      <c r="D135" s="1">
        <v>1</v>
      </c>
      <c r="H135">
        <v>25</v>
      </c>
    </row>
    <row r="136" spans="1:9" x14ac:dyDescent="0.2">
      <c r="A136" s="5"/>
      <c r="B136" s="26"/>
      <c r="C136" s="9"/>
    </row>
    <row r="137" spans="1:9" x14ac:dyDescent="0.2">
      <c r="A137" s="6" t="s">
        <v>90</v>
      </c>
      <c r="B137" s="6" t="s">
        <v>91</v>
      </c>
      <c r="C137" s="9">
        <v>0</v>
      </c>
    </row>
    <row r="138" spans="1:9" x14ac:dyDescent="0.2">
      <c r="A138" s="5"/>
      <c r="B138" s="26" t="s">
        <v>92</v>
      </c>
      <c r="C138" s="9">
        <v>45</v>
      </c>
      <c r="D138" s="1">
        <v>1</v>
      </c>
      <c r="H138">
        <v>25</v>
      </c>
      <c r="I138">
        <v>45</v>
      </c>
    </row>
    <row r="139" spans="1:9" x14ac:dyDescent="0.2">
      <c r="A139" s="5"/>
      <c r="B139" s="26" t="s">
        <v>93</v>
      </c>
      <c r="C139" s="9">
        <v>30</v>
      </c>
      <c r="D139" s="1">
        <v>1</v>
      </c>
      <c r="H139">
        <v>25</v>
      </c>
      <c r="I139">
        <v>30</v>
      </c>
    </row>
    <row r="140" spans="1:9" x14ac:dyDescent="0.2">
      <c r="A140" s="5"/>
      <c r="B140" s="26" t="s">
        <v>94</v>
      </c>
      <c r="C140" s="9">
        <v>15</v>
      </c>
      <c r="D140" s="1">
        <v>1</v>
      </c>
      <c r="H140">
        <v>25</v>
      </c>
      <c r="I140">
        <v>15</v>
      </c>
    </row>
    <row r="141" spans="1:9" x14ac:dyDescent="0.2">
      <c r="A141" s="39" t="s">
        <v>29</v>
      </c>
      <c r="B141" s="40"/>
      <c r="C141" s="41"/>
    </row>
    <row r="142" spans="1:9" x14ac:dyDescent="0.2">
      <c r="A142" s="5" t="s">
        <v>16</v>
      </c>
      <c r="B142" s="5" t="s">
        <v>68</v>
      </c>
      <c r="C142" s="9">
        <v>0</v>
      </c>
      <c r="F142" t="s">
        <v>31</v>
      </c>
      <c r="G142" t="s">
        <v>32</v>
      </c>
      <c r="H142" t="s">
        <v>35</v>
      </c>
      <c r="I142" t="s">
        <v>39</v>
      </c>
    </row>
    <row r="143" spans="1:9" x14ac:dyDescent="0.2">
      <c r="A143" s="5"/>
      <c r="B143" s="5" t="s">
        <v>205</v>
      </c>
      <c r="C143" s="9">
        <f>H143+(D143*E143)+(D143*F143)+(D143*G143)+I143</f>
        <v>95</v>
      </c>
      <c r="D143" s="1">
        <v>4</v>
      </c>
      <c r="H143">
        <v>95</v>
      </c>
    </row>
    <row r="144" spans="1:9" x14ac:dyDescent="0.2">
      <c r="A144" s="5"/>
      <c r="B144" s="5" t="s">
        <v>206</v>
      </c>
      <c r="C144" s="9">
        <f>H144+(D144*E144)+(D144*F144)+(D144*G144)+I144</f>
        <v>75</v>
      </c>
      <c r="D144" s="1">
        <v>3</v>
      </c>
      <c r="H144">
        <v>75</v>
      </c>
    </row>
    <row r="145" spans="1:12" x14ac:dyDescent="0.2">
      <c r="A145" s="5"/>
      <c r="B145" s="5" t="s">
        <v>207</v>
      </c>
      <c r="C145" s="9">
        <f>H145+(D145*E145)+(D145*F145)+(D145*G145)+I145</f>
        <v>55</v>
      </c>
      <c r="D145" s="1">
        <v>2</v>
      </c>
      <c r="H145">
        <v>55</v>
      </c>
    </row>
    <row r="146" spans="1:12" x14ac:dyDescent="0.2">
      <c r="A146" s="5"/>
      <c r="B146" s="5"/>
      <c r="C146" s="9"/>
    </row>
    <row r="147" spans="1:12" x14ac:dyDescent="0.2">
      <c r="A147" s="5" t="s">
        <v>84</v>
      </c>
      <c r="B147" s="6" t="s">
        <v>85</v>
      </c>
      <c r="C147" s="9">
        <v>0</v>
      </c>
    </row>
    <row r="148" spans="1:12" x14ac:dyDescent="0.2">
      <c r="A148" s="5"/>
      <c r="B148" s="6" t="s">
        <v>221</v>
      </c>
      <c r="C148" s="9">
        <v>5</v>
      </c>
    </row>
    <row r="149" spans="1:12" x14ac:dyDescent="0.2">
      <c r="A149" s="5"/>
      <c r="B149" s="5"/>
      <c r="C149" s="9"/>
    </row>
    <row r="150" spans="1:12" x14ac:dyDescent="0.2">
      <c r="A150" s="5" t="s">
        <v>32</v>
      </c>
      <c r="B150" s="6" t="s">
        <v>71</v>
      </c>
      <c r="C150" s="9">
        <v>0</v>
      </c>
    </row>
    <row r="151" spans="1:12" x14ac:dyDescent="0.2">
      <c r="A151" s="5"/>
      <c r="B151" s="6" t="s">
        <v>72</v>
      </c>
      <c r="C151" s="9">
        <v>5</v>
      </c>
    </row>
    <row r="152" spans="1:12" x14ac:dyDescent="0.2">
      <c r="A152" s="5"/>
      <c r="B152" s="5"/>
      <c r="C152" s="9"/>
    </row>
    <row r="153" spans="1:12" x14ac:dyDescent="0.2">
      <c r="A153" s="36" t="s">
        <v>30</v>
      </c>
      <c r="B153" s="37"/>
      <c r="C153" s="38"/>
    </row>
    <row r="154" spans="1:12" x14ac:dyDescent="0.2">
      <c r="A154" s="5" t="s">
        <v>17</v>
      </c>
      <c r="B154" s="5" t="s">
        <v>43</v>
      </c>
      <c r="C154" s="9">
        <v>0</v>
      </c>
      <c r="D154" s="1" t="s">
        <v>34</v>
      </c>
      <c r="H154" t="s">
        <v>35</v>
      </c>
      <c r="I154" t="s">
        <v>39</v>
      </c>
    </row>
    <row r="155" spans="1:12" x14ac:dyDescent="0.2">
      <c r="A155" s="5"/>
      <c r="B155" s="6" t="s">
        <v>208</v>
      </c>
      <c r="C155" s="9">
        <f>H155+(D155*E155)+(D155*F155)+(D155*G155)+I155</f>
        <v>95</v>
      </c>
      <c r="D155" s="1">
        <v>2</v>
      </c>
      <c r="H155">
        <v>95</v>
      </c>
    </row>
    <row r="156" spans="1:12" x14ac:dyDescent="0.2">
      <c r="A156" s="5"/>
      <c r="B156" s="5" t="s">
        <v>209</v>
      </c>
      <c r="C156" s="9">
        <f>H156+(D156*E156)+(D156*F156)+(D156*G156)+I156</f>
        <v>55</v>
      </c>
      <c r="D156" s="1">
        <v>1</v>
      </c>
      <c r="H156">
        <v>55</v>
      </c>
    </row>
    <row r="157" spans="1:12" x14ac:dyDescent="0.2">
      <c r="A157" s="5"/>
      <c r="B157" s="5"/>
      <c r="C157" s="9"/>
    </row>
    <row r="158" spans="1:12" x14ac:dyDescent="0.2">
      <c r="A158" s="5" t="s">
        <v>19</v>
      </c>
      <c r="B158" s="5" t="s">
        <v>44</v>
      </c>
      <c r="C158" s="9">
        <v>0</v>
      </c>
      <c r="D158" s="1" t="s">
        <v>34</v>
      </c>
      <c r="H158" t="s">
        <v>35</v>
      </c>
      <c r="I158" t="s">
        <v>39</v>
      </c>
      <c r="J158" s="5"/>
      <c r="K158" s="5"/>
      <c r="L158" s="5"/>
    </row>
    <row r="159" spans="1:12" x14ac:dyDescent="0.2">
      <c r="A159" s="5"/>
      <c r="B159" s="5" t="s">
        <v>210</v>
      </c>
      <c r="C159" s="9">
        <f>H159+(D159*E159)+(D159*F159)+(D159*G159)+I159</f>
        <v>175</v>
      </c>
      <c r="D159" s="1">
        <v>3</v>
      </c>
      <c r="F159" s="5"/>
      <c r="G159" s="5"/>
      <c r="H159" s="6">
        <v>175</v>
      </c>
      <c r="I159" s="6"/>
      <c r="J159" s="5"/>
      <c r="K159" s="5"/>
      <c r="L159" s="5"/>
    </row>
    <row r="160" spans="1:12" x14ac:dyDescent="0.2">
      <c r="A160" s="5"/>
      <c r="B160" s="5" t="s">
        <v>211</v>
      </c>
      <c r="C160" s="9">
        <f>H160+(D160*E160)+(D160*F160)+(D160*G160)+I160</f>
        <v>120</v>
      </c>
      <c r="D160" s="1">
        <v>2</v>
      </c>
      <c r="F160" s="5"/>
      <c r="G160" s="5"/>
      <c r="H160" s="6">
        <v>120</v>
      </c>
      <c r="I160" s="6"/>
      <c r="J160" s="5"/>
      <c r="K160" s="5"/>
      <c r="L160" s="5"/>
    </row>
    <row r="161" spans="1:12" s="24" customFormat="1" x14ac:dyDescent="0.2">
      <c r="A161" s="5"/>
      <c r="B161" s="5" t="s">
        <v>212</v>
      </c>
      <c r="C161" s="9">
        <f>H161+(D161*E161)+(D161*F161)+(D161*G161)+I161</f>
        <v>65</v>
      </c>
      <c r="D161" s="1">
        <v>1</v>
      </c>
      <c r="E161" s="1"/>
      <c r="F161" s="30"/>
      <c r="G161" s="30"/>
      <c r="H161" s="44">
        <v>65</v>
      </c>
      <c r="I161" s="44"/>
      <c r="J161" s="30"/>
      <c r="K161" s="30"/>
      <c r="L161" s="30"/>
    </row>
    <row r="162" spans="1:12" s="24" customFormat="1" x14ac:dyDescent="0.2">
      <c r="A162" s="30"/>
      <c r="B162" s="5"/>
      <c r="C162" s="9"/>
      <c r="D162" s="29"/>
      <c r="E162" s="29"/>
      <c r="F162" s="30"/>
      <c r="G162" s="30"/>
      <c r="H162" s="30"/>
      <c r="I162" s="30"/>
      <c r="J162" s="30"/>
      <c r="K162" s="34"/>
      <c r="L162" s="30"/>
    </row>
    <row r="163" spans="1:12" s="23" customFormat="1" x14ac:dyDescent="0.2">
      <c r="A163" s="39" t="s">
        <v>8</v>
      </c>
      <c r="B163" s="40"/>
      <c r="C163" s="41"/>
      <c r="D163" s="29"/>
      <c r="E163" s="22"/>
    </row>
    <row r="164" spans="1:12" s="24" customFormat="1" x14ac:dyDescent="0.2">
      <c r="A164" s="5" t="s">
        <v>56</v>
      </c>
      <c r="B164" s="5" t="s">
        <v>45</v>
      </c>
      <c r="C164" s="9">
        <v>0</v>
      </c>
      <c r="D164" s="1" t="s">
        <v>34</v>
      </c>
      <c r="E164" s="1"/>
      <c r="F164"/>
      <c r="G164"/>
      <c r="H164" t="s">
        <v>35</v>
      </c>
      <c r="I164" t="s">
        <v>39</v>
      </c>
    </row>
    <row r="165" spans="1:12" s="24" customFormat="1" x14ac:dyDescent="0.2">
      <c r="A165" s="5"/>
      <c r="B165" s="30" t="s">
        <v>213</v>
      </c>
      <c r="C165" s="9">
        <f>H165+(D165*E165)+(D165*F165)+(D165*G165)+I165</f>
        <v>80</v>
      </c>
      <c r="D165" s="29">
        <v>3</v>
      </c>
      <c r="E165" s="29"/>
      <c r="H165" s="24">
        <v>80</v>
      </c>
    </row>
    <row r="166" spans="1:12" s="24" customFormat="1" x14ac:dyDescent="0.2">
      <c r="A166" s="30"/>
      <c r="B166" s="33" t="s">
        <v>214</v>
      </c>
      <c r="C166" s="9">
        <f>H166+(D166*E166)+(D166*F166)+(D166*G166)+I166</f>
        <v>60</v>
      </c>
      <c r="D166" s="29">
        <v>2</v>
      </c>
      <c r="E166" s="29"/>
      <c r="H166" s="24">
        <v>60</v>
      </c>
    </row>
    <row r="167" spans="1:12" s="24" customFormat="1" x14ac:dyDescent="0.2">
      <c r="A167" s="30"/>
      <c r="B167" s="30"/>
      <c r="C167" s="34"/>
      <c r="D167" s="29"/>
      <c r="E167" s="29"/>
    </row>
    <row r="168" spans="1:12" s="24" customFormat="1" x14ac:dyDescent="0.2">
      <c r="A168" s="30"/>
      <c r="B168" s="30"/>
      <c r="C168" s="34"/>
      <c r="D168" s="29"/>
      <c r="E168" s="29"/>
    </row>
    <row r="169" spans="1:12" s="24" customFormat="1" x14ac:dyDescent="0.2">
      <c r="A169" s="30" t="s">
        <v>20</v>
      </c>
      <c r="B169" s="30" t="s">
        <v>46</v>
      </c>
      <c r="C169" s="34">
        <v>0</v>
      </c>
      <c r="D169" s="1" t="s">
        <v>34</v>
      </c>
      <c r="E169" s="1"/>
      <c r="F169"/>
      <c r="G169"/>
      <c r="H169" t="s">
        <v>35</v>
      </c>
      <c r="I169" t="s">
        <v>39</v>
      </c>
    </row>
    <row r="170" spans="1:12" s="24" customFormat="1" x14ac:dyDescent="0.2">
      <c r="A170" s="30"/>
      <c r="B170" s="30" t="s">
        <v>215</v>
      </c>
      <c r="C170" s="9">
        <f>H170+(D170*E170)+(D170*F170)+(D170*G170)+I170</f>
        <v>85</v>
      </c>
      <c r="D170" s="29">
        <v>2</v>
      </c>
      <c r="E170" s="29"/>
      <c r="H170" s="24">
        <v>85</v>
      </c>
    </row>
    <row r="171" spans="1:12" s="24" customFormat="1" x14ac:dyDescent="0.2">
      <c r="A171" s="30"/>
      <c r="B171" s="30" t="s">
        <v>216</v>
      </c>
      <c r="C171" s="9">
        <f>H171+(D171*E171)+(D171*F171)+(D171*G171)+I171</f>
        <v>50</v>
      </c>
      <c r="D171" s="29">
        <v>1</v>
      </c>
      <c r="E171" s="29"/>
      <c r="H171" s="24">
        <v>50</v>
      </c>
    </row>
    <row r="172" spans="1:12" s="24" customFormat="1" x14ac:dyDescent="0.2">
      <c r="A172" s="30"/>
      <c r="B172" s="30"/>
      <c r="C172" s="9"/>
      <c r="D172" s="29"/>
      <c r="E172" s="29"/>
    </row>
    <row r="173" spans="1:12" s="24" customFormat="1" x14ac:dyDescent="0.2">
      <c r="A173" s="30" t="s">
        <v>82</v>
      </c>
      <c r="B173" s="30" t="s">
        <v>83</v>
      </c>
      <c r="C173" s="9">
        <v>0</v>
      </c>
      <c r="D173" s="29"/>
      <c r="E173" s="29"/>
    </row>
    <row r="174" spans="1:12" s="24" customFormat="1" x14ac:dyDescent="0.2">
      <c r="A174" s="30"/>
      <c r="B174" s="33" t="s">
        <v>88</v>
      </c>
      <c r="C174" s="9">
        <v>5</v>
      </c>
      <c r="D174" s="29"/>
      <c r="E174" s="29"/>
    </row>
    <row r="175" spans="1:12" s="24" customFormat="1" x14ac:dyDescent="0.2">
      <c r="A175" s="30"/>
      <c r="B175" s="30"/>
      <c r="C175" s="9"/>
      <c r="D175" s="29"/>
      <c r="E175" s="29"/>
    </row>
    <row r="176" spans="1:12" s="24" customFormat="1" x14ac:dyDescent="0.2">
      <c r="A176" s="30" t="s">
        <v>73</v>
      </c>
      <c r="B176" s="33" t="s">
        <v>74</v>
      </c>
      <c r="C176" s="9">
        <v>0</v>
      </c>
      <c r="D176" s="29"/>
      <c r="E176" s="29"/>
    </row>
    <row r="177" spans="1:8" s="24" customFormat="1" x14ac:dyDescent="0.2">
      <c r="A177" s="30"/>
      <c r="B177" s="33" t="s">
        <v>75</v>
      </c>
      <c r="C177" s="9">
        <v>0</v>
      </c>
      <c r="D177" s="29"/>
      <c r="E177" s="29"/>
    </row>
    <row r="178" spans="1:8" s="24" customFormat="1" x14ac:dyDescent="0.2">
      <c r="A178" s="30"/>
      <c r="B178" s="33"/>
      <c r="C178" s="9"/>
      <c r="D178" s="29"/>
      <c r="E178" s="29"/>
    </row>
    <row r="179" spans="1:8" s="24" customFormat="1" x14ac:dyDescent="0.2">
      <c r="A179" s="30" t="s">
        <v>99</v>
      </c>
      <c r="B179" s="33" t="s">
        <v>100</v>
      </c>
      <c r="C179" s="34">
        <v>0</v>
      </c>
      <c r="D179" s="29"/>
      <c r="E179" s="29"/>
    </row>
    <row r="180" spans="1:8" s="24" customFormat="1" x14ac:dyDescent="0.2">
      <c r="B180" s="33" t="s">
        <v>101</v>
      </c>
      <c r="C180" s="9">
        <v>385</v>
      </c>
      <c r="D180" s="29"/>
      <c r="E180" s="29"/>
      <c r="H180" s="24">
        <v>365</v>
      </c>
    </row>
    <row r="181" spans="1:8" s="24" customFormat="1" x14ac:dyDescent="0.2">
      <c r="A181" s="30"/>
      <c r="B181" s="33" t="s">
        <v>102</v>
      </c>
      <c r="C181" s="9">
        <v>295</v>
      </c>
      <c r="D181" s="29"/>
      <c r="E181" s="29"/>
      <c r="H181" s="24">
        <v>280</v>
      </c>
    </row>
    <row r="182" spans="1:8" s="24" customFormat="1" x14ac:dyDescent="0.2">
      <c r="A182" s="30"/>
      <c r="B182" s="33" t="s">
        <v>103</v>
      </c>
      <c r="C182" s="9">
        <v>205</v>
      </c>
      <c r="D182" s="29"/>
      <c r="E182" s="29"/>
      <c r="H182" s="24">
        <v>195</v>
      </c>
    </row>
    <row r="183" spans="1:8" s="24" customFormat="1" x14ac:dyDescent="0.2">
      <c r="A183" s="30"/>
      <c r="B183" s="33"/>
      <c r="C183" s="9"/>
      <c r="D183" s="29"/>
      <c r="E183" s="29"/>
    </row>
    <row r="184" spans="1:8" s="24" customFormat="1" x14ac:dyDescent="0.2">
      <c r="A184" s="30" t="s">
        <v>104</v>
      </c>
      <c r="B184" s="30" t="s">
        <v>105</v>
      </c>
      <c r="C184" s="34">
        <v>0</v>
      </c>
      <c r="D184" s="29"/>
      <c r="E184" s="29"/>
    </row>
    <row r="185" spans="1:8" s="24" customFormat="1" x14ac:dyDescent="0.2">
      <c r="A185" s="30"/>
      <c r="B185" s="30" t="s">
        <v>106</v>
      </c>
      <c r="C185" s="9">
        <f>H185+(D185*E185)+(D185*F185)+(D185*G185)+I185</f>
        <v>40</v>
      </c>
      <c r="D185" s="29">
        <v>4</v>
      </c>
      <c r="E185" s="29">
        <v>10</v>
      </c>
    </row>
    <row r="186" spans="1:8" s="24" customFormat="1" x14ac:dyDescent="0.2">
      <c r="A186" s="30"/>
      <c r="B186" s="30" t="s">
        <v>107</v>
      </c>
      <c r="C186" s="9">
        <f>H186+(D186*E186)+(D186*F186)+(D186*G186)+I186</f>
        <v>30</v>
      </c>
      <c r="D186" s="29">
        <v>3</v>
      </c>
      <c r="E186" s="29">
        <v>10</v>
      </c>
    </row>
    <row r="187" spans="1:8" s="24" customFormat="1" x14ac:dyDescent="0.2">
      <c r="A187" s="30"/>
      <c r="B187" s="30" t="s">
        <v>108</v>
      </c>
      <c r="C187" s="9">
        <f>H187+(D187*E187)+(D187*F187)+(D187*G187)+I187</f>
        <v>20</v>
      </c>
      <c r="D187" s="29">
        <v>2</v>
      </c>
      <c r="E187" s="29">
        <v>10</v>
      </c>
    </row>
    <row r="188" spans="1:8" s="24" customFormat="1" x14ac:dyDescent="0.2">
      <c r="A188" s="30"/>
      <c r="B188" s="30" t="s">
        <v>109</v>
      </c>
      <c r="C188" s="9">
        <f>H188+(D188*E188)+(D188*F188)+(D188*G188)+I188</f>
        <v>10</v>
      </c>
      <c r="D188" s="29">
        <v>1</v>
      </c>
      <c r="E188" s="29">
        <v>10</v>
      </c>
    </row>
    <row r="189" spans="1:8" s="24" customFormat="1" x14ac:dyDescent="0.2">
      <c r="A189" s="30"/>
      <c r="B189" s="30"/>
      <c r="C189" s="34"/>
      <c r="D189" s="29"/>
      <c r="E189" s="29"/>
    </row>
    <row r="190" spans="1:8" s="24" customFormat="1" x14ac:dyDescent="0.2">
      <c r="A190" s="30" t="s">
        <v>36</v>
      </c>
      <c r="B190" s="33" t="s">
        <v>110</v>
      </c>
      <c r="C190" s="34">
        <v>0</v>
      </c>
      <c r="D190" s="29"/>
      <c r="E190" s="29"/>
    </row>
    <row r="191" spans="1:8" s="24" customFormat="1" x14ac:dyDescent="0.2">
      <c r="A191" s="30"/>
      <c r="B191" s="33" t="s">
        <v>111</v>
      </c>
      <c r="C191" s="9">
        <f t="shared" ref="C191:C198" si="0">H191+(D191*E191)+(D191*F191)+(D191*G191)+I191</f>
        <v>40</v>
      </c>
      <c r="D191" s="29">
        <v>8</v>
      </c>
      <c r="E191" s="29">
        <v>5</v>
      </c>
    </row>
    <row r="192" spans="1:8" s="24" customFormat="1" x14ac:dyDescent="0.2">
      <c r="A192" s="30"/>
      <c r="B192" s="33" t="s">
        <v>112</v>
      </c>
      <c r="C192" s="9">
        <f t="shared" si="0"/>
        <v>35</v>
      </c>
      <c r="D192" s="29">
        <v>7</v>
      </c>
      <c r="E192" s="29">
        <v>5</v>
      </c>
    </row>
    <row r="193" spans="1:8" s="24" customFormat="1" x14ac:dyDescent="0.2">
      <c r="A193" s="30"/>
      <c r="B193" s="33" t="s">
        <v>113</v>
      </c>
      <c r="C193" s="9">
        <f t="shared" si="0"/>
        <v>30</v>
      </c>
      <c r="D193" s="29">
        <v>6</v>
      </c>
      <c r="E193" s="29">
        <v>5</v>
      </c>
    </row>
    <row r="194" spans="1:8" s="24" customFormat="1" x14ac:dyDescent="0.2">
      <c r="A194" s="30"/>
      <c r="B194" s="33" t="s">
        <v>114</v>
      </c>
      <c r="C194" s="9">
        <f t="shared" si="0"/>
        <v>25</v>
      </c>
      <c r="D194" s="29">
        <v>5</v>
      </c>
      <c r="E194" s="29">
        <v>5</v>
      </c>
    </row>
    <row r="195" spans="1:8" s="24" customFormat="1" x14ac:dyDescent="0.2">
      <c r="A195" s="30"/>
      <c r="B195" s="33" t="s">
        <v>115</v>
      </c>
      <c r="C195" s="9">
        <f t="shared" si="0"/>
        <v>20</v>
      </c>
      <c r="D195" s="29">
        <v>4</v>
      </c>
      <c r="E195" s="29">
        <v>5</v>
      </c>
    </row>
    <row r="196" spans="1:8" s="24" customFormat="1" x14ac:dyDescent="0.2">
      <c r="A196" s="30"/>
      <c r="B196" s="33" t="s">
        <v>116</v>
      </c>
      <c r="C196" s="9">
        <f t="shared" si="0"/>
        <v>15</v>
      </c>
      <c r="D196" s="29">
        <v>3</v>
      </c>
      <c r="E196" s="29">
        <v>5</v>
      </c>
    </row>
    <row r="197" spans="1:8" s="24" customFormat="1" x14ac:dyDescent="0.2">
      <c r="A197" s="30"/>
      <c r="B197" s="33" t="s">
        <v>117</v>
      </c>
      <c r="C197" s="9">
        <f t="shared" si="0"/>
        <v>10</v>
      </c>
      <c r="D197" s="29">
        <v>2</v>
      </c>
      <c r="E197" s="29">
        <v>5</v>
      </c>
    </row>
    <row r="198" spans="1:8" s="24" customFormat="1" x14ac:dyDescent="0.2">
      <c r="A198" s="30"/>
      <c r="B198" s="33" t="s">
        <v>118</v>
      </c>
      <c r="C198" s="9">
        <f t="shared" si="0"/>
        <v>5</v>
      </c>
      <c r="D198" s="29">
        <v>1</v>
      </c>
      <c r="E198" s="29">
        <v>5</v>
      </c>
    </row>
    <row r="199" spans="1:8" s="24" customFormat="1" x14ac:dyDescent="0.2">
      <c r="A199" s="30"/>
      <c r="B199" s="30"/>
      <c r="C199" s="34"/>
      <c r="D199" s="29"/>
      <c r="E199" s="29"/>
    </row>
    <row r="200" spans="1:8" s="24" customFormat="1" x14ac:dyDescent="0.2">
      <c r="A200" s="30" t="s">
        <v>22</v>
      </c>
      <c r="B200" s="33" t="s">
        <v>76</v>
      </c>
      <c r="C200" s="34">
        <v>0</v>
      </c>
      <c r="D200" s="29"/>
      <c r="E200" s="29"/>
    </row>
    <row r="201" spans="1:8" s="24" customFormat="1" x14ac:dyDescent="0.2">
      <c r="A201" s="30"/>
      <c r="B201" s="33" t="s">
        <v>169</v>
      </c>
      <c r="C201" s="9">
        <f t="shared" ref="C201:C207" si="1">H201+(D201*E201)+(D201*F201)+(D201*G201)+I201</f>
        <v>125</v>
      </c>
      <c r="D201" s="29">
        <v>1</v>
      </c>
      <c r="E201" s="29"/>
      <c r="H201" s="24">
        <v>125</v>
      </c>
    </row>
    <row r="202" spans="1:8" s="24" customFormat="1" x14ac:dyDescent="0.2">
      <c r="A202" s="30"/>
      <c r="B202" s="33" t="s">
        <v>170</v>
      </c>
      <c r="C202" s="9">
        <f t="shared" si="1"/>
        <v>100</v>
      </c>
      <c r="D202" s="29">
        <v>1</v>
      </c>
      <c r="E202" s="29"/>
      <c r="H202" s="24">
        <v>100</v>
      </c>
    </row>
    <row r="203" spans="1:8" s="24" customFormat="1" x14ac:dyDescent="0.2">
      <c r="A203" s="30"/>
      <c r="B203" s="33" t="s">
        <v>171</v>
      </c>
      <c r="C203" s="9">
        <f t="shared" si="1"/>
        <v>75</v>
      </c>
      <c r="D203" s="29">
        <v>1</v>
      </c>
      <c r="E203" s="29"/>
      <c r="H203" s="24">
        <v>75</v>
      </c>
    </row>
    <row r="204" spans="1:8" s="24" customFormat="1" x14ac:dyDescent="0.2">
      <c r="A204" s="30"/>
      <c r="B204" s="33" t="s">
        <v>48</v>
      </c>
      <c r="C204" s="9">
        <f t="shared" si="1"/>
        <v>200</v>
      </c>
      <c r="D204" s="29"/>
      <c r="E204" s="29"/>
      <c r="H204" s="24">
        <v>200</v>
      </c>
    </row>
    <row r="205" spans="1:8" s="24" customFormat="1" x14ac:dyDescent="0.2">
      <c r="A205" s="30"/>
      <c r="B205" s="33" t="s">
        <v>49</v>
      </c>
      <c r="C205" s="9">
        <f t="shared" si="1"/>
        <v>165</v>
      </c>
      <c r="D205" s="29"/>
      <c r="E205" s="29"/>
      <c r="H205" s="24">
        <v>165</v>
      </c>
    </row>
    <row r="206" spans="1:8" s="24" customFormat="1" x14ac:dyDescent="0.2">
      <c r="A206" s="30"/>
      <c r="B206" s="33" t="s">
        <v>50</v>
      </c>
      <c r="C206" s="9">
        <f t="shared" si="1"/>
        <v>130</v>
      </c>
      <c r="D206" s="29"/>
      <c r="E206" s="29"/>
      <c r="H206" s="24">
        <v>130</v>
      </c>
    </row>
    <row r="207" spans="1:8" s="24" customFormat="1" x14ac:dyDescent="0.2">
      <c r="A207" s="30"/>
      <c r="B207" s="33" t="s">
        <v>51</v>
      </c>
      <c r="C207" s="9">
        <f t="shared" si="1"/>
        <v>95</v>
      </c>
      <c r="D207" s="29"/>
      <c r="E207" s="29"/>
      <c r="H207" s="24">
        <v>95</v>
      </c>
    </row>
    <row r="208" spans="1:8" s="24" customFormat="1" x14ac:dyDescent="0.2">
      <c r="A208" s="30"/>
      <c r="B208" s="30"/>
      <c r="C208" s="34"/>
      <c r="D208" s="29"/>
      <c r="E208" s="29"/>
    </row>
    <row r="209" spans="1:9" s="24" customFormat="1" x14ac:dyDescent="0.2">
      <c r="A209" s="30" t="s">
        <v>21</v>
      </c>
      <c r="B209" s="30" t="s">
        <v>47</v>
      </c>
      <c r="C209" s="34">
        <v>0</v>
      </c>
      <c r="D209" s="1" t="s">
        <v>34</v>
      </c>
      <c r="E209" s="1"/>
      <c r="F209" t="s">
        <v>38</v>
      </c>
      <c r="G209" t="s">
        <v>37</v>
      </c>
      <c r="H209" t="s">
        <v>35</v>
      </c>
      <c r="I209" t="s">
        <v>39</v>
      </c>
    </row>
    <row r="210" spans="1:9" s="24" customFormat="1" x14ac:dyDescent="0.2">
      <c r="A210" s="30"/>
      <c r="B210" s="30" t="s">
        <v>217</v>
      </c>
      <c r="C210" s="9">
        <f>H210+(D210*E210)+(D210*F210)+(D210*G210)+I210</f>
        <v>110</v>
      </c>
      <c r="D210" s="29">
        <v>2</v>
      </c>
      <c r="E210" s="29"/>
      <c r="H210" s="24">
        <v>110</v>
      </c>
    </row>
    <row r="211" spans="1:9" s="24" customFormat="1" x14ac:dyDescent="0.2">
      <c r="A211" s="30"/>
      <c r="B211" s="30" t="s">
        <v>218</v>
      </c>
      <c r="C211" s="9">
        <f>H211+(D211*E211)+(D211*F211)+(D211*G211)+I211</f>
        <v>60</v>
      </c>
      <c r="D211" s="29">
        <v>1</v>
      </c>
      <c r="E211" s="29"/>
      <c r="H211" s="24">
        <v>60</v>
      </c>
    </row>
    <row r="212" spans="1:9" s="24" customFormat="1" x14ac:dyDescent="0.2">
      <c r="A212" s="30"/>
      <c r="B212" s="30"/>
      <c r="C212" s="9"/>
      <c r="D212" s="29"/>
      <c r="E212" s="29"/>
    </row>
    <row r="213" spans="1:9" s="24" customFormat="1" x14ac:dyDescent="0.2">
      <c r="A213" s="30" t="s">
        <v>79</v>
      </c>
      <c r="B213" s="33" t="s">
        <v>89</v>
      </c>
      <c r="C213" s="9">
        <v>0</v>
      </c>
      <c r="D213" s="29"/>
      <c r="E213" s="29"/>
    </row>
    <row r="214" spans="1:9" s="24" customFormat="1" x14ac:dyDescent="0.2">
      <c r="B214" s="30" t="s">
        <v>182</v>
      </c>
      <c r="C214" s="9">
        <v>-15</v>
      </c>
      <c r="D214" s="29"/>
      <c r="E214" s="29"/>
    </row>
    <row r="215" spans="1:9" s="24" customFormat="1" x14ac:dyDescent="0.2">
      <c r="A215" s="30"/>
      <c r="B215" s="30"/>
      <c r="C215" s="34"/>
      <c r="D215" s="29"/>
      <c r="E215" s="29"/>
    </row>
    <row r="216" spans="1:9" s="24" customFormat="1" x14ac:dyDescent="0.2">
      <c r="A216" s="30" t="s">
        <v>27</v>
      </c>
      <c r="B216" s="30" t="s">
        <v>77</v>
      </c>
      <c r="C216" s="30">
        <v>0</v>
      </c>
      <c r="D216" s="1" t="s">
        <v>34</v>
      </c>
      <c r="E216" s="1"/>
      <c r="F216"/>
      <c r="G216" t="s">
        <v>32</v>
      </c>
      <c r="H216" t="s">
        <v>35</v>
      </c>
      <c r="I216"/>
    </row>
    <row r="217" spans="1:9" s="24" customFormat="1" x14ac:dyDescent="0.2">
      <c r="A217" s="30"/>
      <c r="B217" s="30" t="s">
        <v>219</v>
      </c>
      <c r="C217" s="9">
        <f>H217+(D217*E217)+(D217*F217)+(D217*G217)+I217</f>
        <v>150</v>
      </c>
      <c r="D217" s="29">
        <v>3</v>
      </c>
      <c r="E217" s="29"/>
      <c r="H217" s="24">
        <v>150</v>
      </c>
    </row>
    <row r="218" spans="1:9" s="24" customFormat="1" x14ac:dyDescent="0.2">
      <c r="A218" s="30"/>
      <c r="B218" s="30" t="s">
        <v>220</v>
      </c>
      <c r="C218" s="9">
        <f>H218+(D218*E218)+(D218*F218)+(D218*G218)+I218</f>
        <v>105</v>
      </c>
      <c r="D218" s="29">
        <v>2</v>
      </c>
      <c r="E218" s="29"/>
      <c r="H218" s="24">
        <v>105</v>
      </c>
    </row>
    <row r="219" spans="1:9" s="24" customFormat="1" x14ac:dyDescent="0.2">
      <c r="A219" s="30"/>
      <c r="B219" s="30"/>
      <c r="C219" s="9"/>
      <c r="D219" s="29"/>
      <c r="E219" s="29"/>
    </row>
    <row r="220" spans="1:9" s="24" customFormat="1" x14ac:dyDescent="0.2">
      <c r="A220" s="30" t="s">
        <v>178</v>
      </c>
      <c r="B220" s="30" t="s">
        <v>179</v>
      </c>
      <c r="C220" s="30">
        <v>0</v>
      </c>
      <c r="D220" s="1" t="s">
        <v>34</v>
      </c>
      <c r="E220" s="1"/>
      <c r="F220"/>
      <c r="G220" t="s">
        <v>180</v>
      </c>
      <c r="H220" t="s">
        <v>35</v>
      </c>
      <c r="I220" s="24" t="s">
        <v>181</v>
      </c>
    </row>
    <row r="221" spans="1:9" s="24" customFormat="1" x14ac:dyDescent="0.2">
      <c r="A221" s="30"/>
      <c r="B221" s="30" t="s">
        <v>243</v>
      </c>
      <c r="C221" s="9">
        <f>H221+(D221*E221)+(D221*F221)+(D221*G221)+I221</f>
        <v>235</v>
      </c>
      <c r="D221" s="1">
        <v>4</v>
      </c>
      <c r="E221" s="1"/>
      <c r="F221"/>
      <c r="G221">
        <v>10</v>
      </c>
      <c r="H221">
        <v>190</v>
      </c>
      <c r="I221" s="24">
        <v>5</v>
      </c>
    </row>
    <row r="222" spans="1:9" s="24" customFormat="1" x14ac:dyDescent="0.2">
      <c r="A222" s="30"/>
      <c r="B222" s="30" t="s">
        <v>244</v>
      </c>
      <c r="C222" s="9">
        <f>H222+(D222*E222)+(D222*F222)+(D222*G222)+I222</f>
        <v>185</v>
      </c>
      <c r="D222" s="29">
        <v>3</v>
      </c>
      <c r="E222" s="29"/>
      <c r="G222" s="24">
        <v>10</v>
      </c>
      <c r="H222" s="24">
        <v>150</v>
      </c>
      <c r="I222" s="24">
        <v>5</v>
      </c>
    </row>
    <row r="223" spans="1:9" s="24" customFormat="1" x14ac:dyDescent="0.2">
      <c r="A223" s="30"/>
      <c r="B223" s="30" t="s">
        <v>245</v>
      </c>
      <c r="C223" s="9">
        <f>H223+(D223*E223)+(D223*F223)+(D223*G223)+I223</f>
        <v>130</v>
      </c>
      <c r="D223" s="29">
        <v>2</v>
      </c>
      <c r="E223" s="29"/>
      <c r="G223" s="24">
        <v>10</v>
      </c>
      <c r="H223" s="24">
        <v>105</v>
      </c>
      <c r="I223" s="24">
        <v>5</v>
      </c>
    </row>
    <row r="224" spans="1:9" s="24" customFormat="1" x14ac:dyDescent="0.2">
      <c r="A224" s="30"/>
      <c r="B224" s="30"/>
      <c r="C224" s="9"/>
      <c r="D224" s="29"/>
      <c r="E224" s="29"/>
    </row>
    <row r="225" spans="1:9" s="24" customFormat="1" x14ac:dyDescent="0.2">
      <c r="A225" s="39" t="s">
        <v>23</v>
      </c>
      <c r="B225" s="30"/>
      <c r="C225" s="34"/>
      <c r="D225" s="29"/>
      <c r="E225" s="29"/>
    </row>
    <row r="226" spans="1:9" s="24" customFormat="1" x14ac:dyDescent="0.2">
      <c r="A226" s="24" t="s">
        <v>24</v>
      </c>
      <c r="B226" s="30" t="s">
        <v>166</v>
      </c>
      <c r="C226" s="34">
        <v>0</v>
      </c>
      <c r="D226" s="1" t="s">
        <v>34</v>
      </c>
      <c r="E226" s="1"/>
      <c r="F226"/>
      <c r="G226"/>
      <c r="H226" t="s">
        <v>35</v>
      </c>
    </row>
    <row r="227" spans="1:9" s="24" customFormat="1" x14ac:dyDescent="0.2">
      <c r="A227" s="30"/>
      <c r="B227" s="30" t="s">
        <v>163</v>
      </c>
      <c r="C227" s="9">
        <f>H227+(D227*E227)+(D227*F227)+(D227*G227)+I227</f>
        <v>195</v>
      </c>
      <c r="D227" s="29">
        <v>4</v>
      </c>
      <c r="E227" s="29"/>
      <c r="H227" s="24">
        <v>195</v>
      </c>
    </row>
    <row r="228" spans="1:9" s="24" customFormat="1" x14ac:dyDescent="0.2">
      <c r="A228" s="30"/>
      <c r="B228" s="30" t="s">
        <v>164</v>
      </c>
      <c r="C228" s="9">
        <f>H228+(D228*E228)+(D228*F228)+(D228*G228)+I228</f>
        <v>145</v>
      </c>
      <c r="D228" s="29">
        <v>3</v>
      </c>
      <c r="E228" s="29"/>
      <c r="H228" s="24">
        <v>145</v>
      </c>
    </row>
    <row r="229" spans="1:9" s="24" customFormat="1" x14ac:dyDescent="0.2">
      <c r="A229" s="30"/>
      <c r="B229" s="33" t="s">
        <v>165</v>
      </c>
      <c r="C229" s="9">
        <f>H229+(D229*E229)+(D229*F229)+(D229*G229)+I229</f>
        <v>95</v>
      </c>
      <c r="D229" s="29">
        <v>2</v>
      </c>
      <c r="E229" s="29"/>
      <c r="H229" s="24">
        <v>95</v>
      </c>
    </row>
    <row r="230" spans="1:9" s="24" customFormat="1" x14ac:dyDescent="0.2">
      <c r="A230" s="30"/>
      <c r="B230" s="33"/>
      <c r="C230" s="9"/>
      <c r="D230" s="29"/>
      <c r="E230" s="29"/>
    </row>
    <row r="231" spans="1:9" s="24" customFormat="1" x14ac:dyDescent="0.2">
      <c r="A231" s="30" t="s">
        <v>33</v>
      </c>
      <c r="B231" s="33" t="s">
        <v>59</v>
      </c>
      <c r="C231" s="9">
        <v>0</v>
      </c>
      <c r="D231" s="1" t="s">
        <v>34</v>
      </c>
      <c r="E231" s="1"/>
      <c r="F231"/>
      <c r="G231" t="s">
        <v>36</v>
      </c>
      <c r="H231" t="s">
        <v>35</v>
      </c>
    </row>
    <row r="232" spans="1:9" s="24" customFormat="1" x14ac:dyDescent="0.2">
      <c r="A232" s="30"/>
      <c r="B232" s="33" t="s">
        <v>57</v>
      </c>
      <c r="C232" s="9">
        <f>H232+(D232*E232)+(D232*F232)+(D232*G232)+I232</f>
        <v>20</v>
      </c>
      <c r="D232" s="29">
        <v>4</v>
      </c>
      <c r="E232" s="29"/>
      <c r="G232" s="24">
        <v>5</v>
      </c>
    </row>
    <row r="233" spans="1:9" s="24" customFormat="1" x14ac:dyDescent="0.2">
      <c r="A233" s="30"/>
      <c r="B233" s="33" t="s">
        <v>58</v>
      </c>
      <c r="C233" s="9">
        <f>H233+(D233*E233)+(D233*F233)+(D233*G233)+I233</f>
        <v>15</v>
      </c>
      <c r="D233" s="29">
        <v>3</v>
      </c>
      <c r="E233" s="29"/>
      <c r="G233" s="24">
        <v>5</v>
      </c>
    </row>
    <row r="234" spans="1:9" s="24" customFormat="1" x14ac:dyDescent="0.2">
      <c r="A234" s="30"/>
      <c r="B234" s="33" t="s">
        <v>60</v>
      </c>
      <c r="C234" s="9">
        <f>H234+(D234*E234)+(D234*F234)+(D234*G234)+I234</f>
        <v>10</v>
      </c>
      <c r="D234" s="29">
        <v>2</v>
      </c>
      <c r="E234" s="29"/>
      <c r="G234" s="24">
        <v>5</v>
      </c>
    </row>
    <row r="235" spans="1:9" s="24" customFormat="1" x14ac:dyDescent="0.2">
      <c r="A235" s="30"/>
      <c r="B235" s="33" t="s">
        <v>52</v>
      </c>
      <c r="C235" s="9">
        <f>H235+(D235*E235)+(D235*F235)+(D235*G235)+I235</f>
        <v>5</v>
      </c>
      <c r="D235" s="29">
        <v>1</v>
      </c>
      <c r="E235" s="29"/>
      <c r="G235" s="24">
        <v>5</v>
      </c>
    </row>
    <row r="236" spans="1:9" s="24" customFormat="1" x14ac:dyDescent="0.2">
      <c r="A236" s="30"/>
      <c r="B236" s="30"/>
      <c r="C236" s="34"/>
      <c r="D236" s="29"/>
      <c r="E236" s="29"/>
    </row>
    <row r="237" spans="1:9" s="24" customFormat="1" x14ac:dyDescent="0.2">
      <c r="A237" s="30" t="s">
        <v>25</v>
      </c>
      <c r="B237" s="30" t="s">
        <v>53</v>
      </c>
      <c r="C237" s="34">
        <v>0</v>
      </c>
      <c r="D237" s="1" t="s">
        <v>34</v>
      </c>
      <c r="E237" s="1"/>
      <c r="F237"/>
      <c r="G237" t="s">
        <v>40</v>
      </c>
      <c r="H237" t="s">
        <v>35</v>
      </c>
      <c r="I237" t="s">
        <v>39</v>
      </c>
    </row>
    <row r="238" spans="1:9" s="24" customFormat="1" x14ac:dyDescent="0.2">
      <c r="A238" s="30"/>
      <c r="B238" s="30" t="s">
        <v>222</v>
      </c>
      <c r="C238" s="9">
        <f>H238+(D238*E238)+(D238*F238)+(D238*G238)+I238</f>
        <v>75</v>
      </c>
      <c r="D238" s="29">
        <v>1</v>
      </c>
      <c r="E238" s="29"/>
      <c r="H238" s="24">
        <v>75</v>
      </c>
    </row>
    <row r="239" spans="1:9" s="24" customFormat="1" x14ac:dyDescent="0.2">
      <c r="A239" s="30"/>
      <c r="B239" s="30"/>
      <c r="C239" s="9"/>
      <c r="D239" s="29"/>
      <c r="E239" s="29"/>
    </row>
    <row r="240" spans="1:9" s="24" customFormat="1" x14ac:dyDescent="0.2">
      <c r="A240" s="30" t="s">
        <v>145</v>
      </c>
      <c r="B240" s="33" t="s">
        <v>146</v>
      </c>
      <c r="C240" s="73">
        <v>0</v>
      </c>
      <c r="D240" s="29"/>
      <c r="E240" s="29"/>
    </row>
    <row r="241" spans="1:8" s="24" customFormat="1" x14ac:dyDescent="0.2">
      <c r="A241" s="30"/>
      <c r="B241" s="33" t="s">
        <v>223</v>
      </c>
      <c r="C241" s="73">
        <v>280</v>
      </c>
      <c r="D241" s="29"/>
      <c r="E241" s="29"/>
      <c r="H241" s="24">
        <v>235</v>
      </c>
    </row>
    <row r="242" spans="1:8" s="24" customFormat="1" x14ac:dyDescent="0.2">
      <c r="A242" s="30"/>
      <c r="B242" s="33" t="s">
        <v>151</v>
      </c>
      <c r="C242" s="73">
        <v>150</v>
      </c>
      <c r="D242" s="29"/>
      <c r="E242" s="29"/>
      <c r="H242" s="24">
        <v>130</v>
      </c>
    </row>
    <row r="243" spans="1:8" s="24" customFormat="1" x14ac:dyDescent="0.2">
      <c r="A243" s="30"/>
      <c r="B243" s="30"/>
      <c r="C243" s="73"/>
      <c r="D243" s="29"/>
      <c r="E243" s="29"/>
    </row>
    <row r="244" spans="1:8" s="24" customFormat="1" x14ac:dyDescent="0.2">
      <c r="A244" s="30" t="s">
        <v>152</v>
      </c>
      <c r="B244" s="33" t="s">
        <v>153</v>
      </c>
      <c r="C244" s="73">
        <v>0</v>
      </c>
      <c r="D244" s="29"/>
      <c r="E244" s="29"/>
    </row>
    <row r="245" spans="1:8" s="24" customFormat="1" x14ac:dyDescent="0.2">
      <c r="A245" s="30"/>
      <c r="B245" s="33" t="s">
        <v>235</v>
      </c>
      <c r="C245" s="73">
        <v>-25</v>
      </c>
      <c r="D245" s="29"/>
      <c r="E245" s="29"/>
    </row>
    <row r="246" spans="1:8" s="24" customFormat="1" x14ac:dyDescent="0.2">
      <c r="A246" s="30"/>
      <c r="B246" s="33" t="s">
        <v>236</v>
      </c>
      <c r="C246" s="73">
        <v>-15</v>
      </c>
      <c r="D246" s="29"/>
      <c r="E246" s="29"/>
    </row>
    <row r="247" spans="1:8" s="24" customFormat="1" x14ac:dyDescent="0.2">
      <c r="A247" s="30"/>
      <c r="B247" s="33"/>
      <c r="C247" s="73"/>
      <c r="D247" s="29"/>
      <c r="E247" s="29"/>
    </row>
    <row r="248" spans="1:8" s="24" customFormat="1" x14ac:dyDescent="0.2">
      <c r="A248" s="30" t="s">
        <v>154</v>
      </c>
      <c r="B248" s="33" t="s">
        <v>155</v>
      </c>
      <c r="C248" s="73">
        <v>0</v>
      </c>
      <c r="D248" s="29"/>
      <c r="E248" s="29"/>
    </row>
    <row r="249" spans="1:8" s="24" customFormat="1" x14ac:dyDescent="0.2">
      <c r="A249" s="30"/>
      <c r="B249" s="33" t="s">
        <v>149</v>
      </c>
      <c r="C249" s="73">
        <v>10</v>
      </c>
      <c r="D249" s="29"/>
      <c r="E249" s="29"/>
    </row>
    <row r="250" spans="1:8" s="24" customFormat="1" x14ac:dyDescent="0.2">
      <c r="A250" s="30"/>
      <c r="B250" s="30"/>
      <c r="C250" s="62"/>
      <c r="D250" s="29"/>
      <c r="E250" s="29"/>
    </row>
    <row r="251" spans="1:8" s="24" customFormat="1" x14ac:dyDescent="0.2">
      <c r="A251" s="30" t="s">
        <v>150</v>
      </c>
      <c r="B251" s="33" t="s">
        <v>156</v>
      </c>
      <c r="C251" s="62">
        <v>0</v>
      </c>
      <c r="D251" s="29"/>
      <c r="E251" s="29"/>
    </row>
    <row r="252" spans="1:8" s="24" customFormat="1" x14ac:dyDescent="0.2">
      <c r="A252" s="30"/>
      <c r="B252" s="33" t="s">
        <v>224</v>
      </c>
      <c r="C252" s="62">
        <v>225</v>
      </c>
      <c r="D252" s="29"/>
      <c r="E252" s="29"/>
    </row>
    <row r="253" spans="1:8" s="24" customFormat="1" x14ac:dyDescent="0.2">
      <c r="A253" s="30"/>
      <c r="B253" s="33" t="s">
        <v>225</v>
      </c>
      <c r="C253" s="62">
        <v>125</v>
      </c>
      <c r="D253" s="29"/>
      <c r="E253" s="29"/>
    </row>
    <row r="254" spans="1:8" s="24" customFormat="1" x14ac:dyDescent="0.2">
      <c r="A254" s="30"/>
      <c r="B254" s="33"/>
      <c r="C254" s="62"/>
      <c r="D254" s="29"/>
      <c r="E254" s="29"/>
    </row>
    <row r="255" spans="1:8" s="24" customFormat="1" x14ac:dyDescent="0.2">
      <c r="A255" s="30" t="s">
        <v>82</v>
      </c>
      <c r="B255" s="33" t="s">
        <v>83</v>
      </c>
      <c r="C255" s="62">
        <v>0</v>
      </c>
      <c r="D255" s="29"/>
      <c r="E255" s="29"/>
    </row>
    <row r="256" spans="1:8" s="24" customFormat="1" x14ac:dyDescent="0.2">
      <c r="A256" s="30"/>
      <c r="B256" s="33" t="s">
        <v>157</v>
      </c>
      <c r="C256" s="62">
        <v>25</v>
      </c>
      <c r="D256" s="29"/>
      <c r="E256" s="29"/>
    </row>
    <row r="257" spans="1:8" s="24" customFormat="1" x14ac:dyDescent="0.2">
      <c r="A257" s="30"/>
      <c r="B257" s="30"/>
      <c r="C257" s="34"/>
      <c r="D257" s="29"/>
      <c r="E257" s="29"/>
    </row>
    <row r="258" spans="1:8" s="24" customFormat="1" x14ac:dyDescent="0.2">
      <c r="A258" s="30" t="s">
        <v>237</v>
      </c>
      <c r="B258" s="33" t="s">
        <v>238</v>
      </c>
      <c r="C258" s="34">
        <v>0</v>
      </c>
      <c r="D258" s="29"/>
      <c r="E258" s="29"/>
    </row>
    <row r="259" spans="1:8" s="24" customFormat="1" x14ac:dyDescent="0.2">
      <c r="A259" s="30"/>
      <c r="B259" s="33" t="s">
        <v>239</v>
      </c>
      <c r="C259" s="34">
        <v>25</v>
      </c>
      <c r="D259" s="29"/>
      <c r="E259" s="29"/>
    </row>
    <row r="260" spans="1:8" s="24" customFormat="1" x14ac:dyDescent="0.2">
      <c r="A260" s="30"/>
      <c r="B260" s="33" t="s">
        <v>240</v>
      </c>
      <c r="C260" s="34">
        <v>15</v>
      </c>
      <c r="D260" s="29"/>
      <c r="E260" s="29"/>
    </row>
    <row r="261" spans="1:8" s="24" customFormat="1" x14ac:dyDescent="0.2">
      <c r="A261" s="30"/>
      <c r="B261" s="30"/>
      <c r="C261" s="34"/>
      <c r="D261" s="29"/>
      <c r="E261" s="29"/>
    </row>
    <row r="262" spans="1:8" x14ac:dyDescent="0.2">
      <c r="A262" t="s">
        <v>78</v>
      </c>
      <c r="B262" s="5" t="s">
        <v>81</v>
      </c>
      <c r="C262" s="9">
        <v>0</v>
      </c>
      <c r="D262" s="1" t="s">
        <v>34</v>
      </c>
      <c r="H262" t="s">
        <v>35</v>
      </c>
    </row>
    <row r="263" spans="1:8" x14ac:dyDescent="0.2">
      <c r="A263" s="5"/>
      <c r="B263" s="5" t="s">
        <v>226</v>
      </c>
      <c r="C263" s="9">
        <f>H263+(D263*E263)+(D263*F263)+(D263*G263)+I263</f>
        <v>190</v>
      </c>
      <c r="D263" s="1">
        <v>2</v>
      </c>
      <c r="H263">
        <v>190</v>
      </c>
    </row>
    <row r="264" spans="1:8" x14ac:dyDescent="0.2">
      <c r="A264" s="5"/>
      <c r="B264" s="5" t="s">
        <v>227</v>
      </c>
      <c r="C264" s="9">
        <f>H264+(D264*E264)+(D264*F264)+(D264*G264)+I264</f>
        <v>110</v>
      </c>
      <c r="D264" s="1">
        <v>1</v>
      </c>
      <c r="H264">
        <v>110</v>
      </c>
    </row>
    <row r="265" spans="1:8" x14ac:dyDescent="0.2">
      <c r="A265" s="5"/>
      <c r="B265" s="5"/>
      <c r="C265" s="9"/>
    </row>
    <row r="266" spans="1:8" x14ac:dyDescent="0.2">
      <c r="A266" s="5" t="s">
        <v>79</v>
      </c>
      <c r="B266" s="6" t="s">
        <v>80</v>
      </c>
      <c r="C266" s="9">
        <v>0</v>
      </c>
    </row>
    <row r="267" spans="1:8" x14ac:dyDescent="0.2">
      <c r="A267" s="5"/>
      <c r="B267" s="6" t="s">
        <v>242</v>
      </c>
      <c r="C267" s="9">
        <v>20</v>
      </c>
    </row>
    <row r="268" spans="1:8" x14ac:dyDescent="0.2">
      <c r="A268" s="5"/>
      <c r="B268" s="6"/>
      <c r="C268" s="9"/>
    </row>
    <row r="269" spans="1:8" x14ac:dyDescent="0.2">
      <c r="A269" s="5" t="s">
        <v>26</v>
      </c>
      <c r="B269" s="5" t="s">
        <v>54</v>
      </c>
      <c r="C269" s="9">
        <v>0</v>
      </c>
      <c r="D269" s="1" t="s">
        <v>34</v>
      </c>
      <c r="F269" t="s">
        <v>31</v>
      </c>
      <c r="H269" t="s">
        <v>35</v>
      </c>
    </row>
    <row r="270" spans="1:8" x14ac:dyDescent="0.2">
      <c r="A270" s="5"/>
      <c r="B270" s="5" t="s">
        <v>230</v>
      </c>
      <c r="C270" s="9">
        <f>H270+(D270*E270)+(D270*F270)+(D270*G270)+I270</f>
        <v>250</v>
      </c>
      <c r="D270" s="1">
        <v>3</v>
      </c>
      <c r="H270">
        <v>250</v>
      </c>
    </row>
    <row r="271" spans="1:8" x14ac:dyDescent="0.2">
      <c r="A271" s="5"/>
      <c r="B271" s="5" t="s">
        <v>229</v>
      </c>
      <c r="C271" s="9">
        <f>H271+(D271*E271)+(D271*F271)+(D271*G271)+I271</f>
        <v>175</v>
      </c>
      <c r="D271" s="1">
        <v>2</v>
      </c>
      <c r="H271">
        <v>175</v>
      </c>
    </row>
    <row r="272" spans="1:8" x14ac:dyDescent="0.2">
      <c r="A272" s="5"/>
      <c r="B272" s="5" t="s">
        <v>228</v>
      </c>
      <c r="C272" s="9">
        <f>H272+(D272*E272)+(D272*F272)+(D272*G272)+I272</f>
        <v>100</v>
      </c>
      <c r="D272" s="1">
        <v>1</v>
      </c>
      <c r="H272">
        <v>100</v>
      </c>
    </row>
    <row r="273" spans="1:10" x14ac:dyDescent="0.2">
      <c r="A273" s="5"/>
      <c r="B273" s="5"/>
      <c r="C273" s="9"/>
    </row>
    <row r="274" spans="1:10" s="24" customFormat="1" x14ac:dyDescent="0.2">
      <c r="A274" s="30" t="s">
        <v>119</v>
      </c>
      <c r="B274" s="33" t="s">
        <v>120</v>
      </c>
      <c r="C274" s="9">
        <v>0</v>
      </c>
      <c r="D274" s="29"/>
      <c r="E274" s="29"/>
    </row>
    <row r="275" spans="1:10" s="24" customFormat="1" x14ac:dyDescent="0.2">
      <c r="A275" s="30"/>
      <c r="B275" s="33" t="s">
        <v>231</v>
      </c>
      <c r="C275" s="9">
        <f>H275+(D275*E275)+(D275*F275)+(D275*G275)+I275</f>
        <v>185</v>
      </c>
      <c r="D275" s="29">
        <v>3</v>
      </c>
      <c r="E275" s="29"/>
      <c r="H275" s="24">
        <v>185</v>
      </c>
    </row>
    <row r="276" spans="1:10" s="24" customFormat="1" x14ac:dyDescent="0.2">
      <c r="A276" s="30"/>
      <c r="B276" s="33" t="s">
        <v>233</v>
      </c>
      <c r="C276" s="9">
        <f>H276+(D276*E276)+(D276*F276)+(D276*G276)+I276</f>
        <v>185</v>
      </c>
      <c r="D276" s="29">
        <v>3</v>
      </c>
      <c r="E276" s="29"/>
      <c r="H276" s="24">
        <v>185</v>
      </c>
    </row>
    <row r="277" spans="1:10" s="24" customFormat="1" x14ac:dyDescent="0.2">
      <c r="A277" s="30"/>
      <c r="B277" s="33" t="s">
        <v>232</v>
      </c>
      <c r="C277" s="9">
        <f>H277+(D277*E277)+(D277*F277)+(D277*G277)+I277</f>
        <v>135</v>
      </c>
      <c r="D277" s="29">
        <v>2</v>
      </c>
      <c r="E277" s="29"/>
      <c r="H277" s="24">
        <v>135</v>
      </c>
    </row>
    <row r="278" spans="1:10" s="24" customFormat="1" x14ac:dyDescent="0.2">
      <c r="A278" s="30"/>
      <c r="B278" s="33" t="s">
        <v>234</v>
      </c>
      <c r="C278" s="9">
        <f>H278+(D278*E278)+(D278*F278)+(D278*G278)+I278</f>
        <v>135</v>
      </c>
      <c r="D278" s="29">
        <v>2</v>
      </c>
      <c r="E278" s="29"/>
      <c r="H278" s="24">
        <v>135</v>
      </c>
    </row>
    <row r="280" spans="1:10" s="64" customFormat="1" x14ac:dyDescent="0.2">
      <c r="A280" s="61" t="s">
        <v>41</v>
      </c>
      <c r="B280" s="61" t="s">
        <v>55</v>
      </c>
      <c r="C280" s="62">
        <v>0</v>
      </c>
      <c r="D280" s="63"/>
      <c r="E280" s="63"/>
    </row>
    <row r="281" spans="1:10" s="70" customFormat="1" x14ac:dyDescent="0.2">
      <c r="A281" s="65"/>
      <c r="B281" s="66" t="s">
        <v>121</v>
      </c>
      <c r="C281" s="67">
        <v>90</v>
      </c>
      <c r="D281" s="68"/>
      <c r="E281" s="68"/>
      <c r="F281" s="68"/>
      <c r="G281" s="68"/>
      <c r="H281" s="68"/>
      <c r="I281" s="68"/>
      <c r="J281" s="69"/>
    </row>
    <row r="282" spans="1:10" s="70" customFormat="1" x14ac:dyDescent="0.2">
      <c r="A282" s="65"/>
      <c r="B282" s="66" t="s">
        <v>122</v>
      </c>
      <c r="C282" s="67">
        <v>90</v>
      </c>
      <c r="D282" s="68"/>
      <c r="E282" s="68"/>
      <c r="F282" s="68"/>
      <c r="G282" s="68"/>
      <c r="H282" s="68"/>
      <c r="I282" s="68"/>
      <c r="J282" s="69"/>
    </row>
    <row r="283" spans="1:10" s="70" customFormat="1" x14ac:dyDescent="0.2">
      <c r="A283" s="65"/>
      <c r="B283" s="66" t="s">
        <v>123</v>
      </c>
      <c r="C283" s="67">
        <v>100</v>
      </c>
      <c r="D283" s="68"/>
      <c r="E283" s="68"/>
      <c r="F283" s="68"/>
      <c r="G283" s="68"/>
      <c r="H283" s="68"/>
      <c r="I283" s="68"/>
      <c r="J283" s="69"/>
    </row>
    <row r="284" spans="1:10" s="70" customFormat="1" x14ac:dyDescent="0.2">
      <c r="A284" s="65"/>
      <c r="B284" s="66" t="s">
        <v>124</v>
      </c>
      <c r="C284" s="67">
        <v>125</v>
      </c>
      <c r="D284" s="68"/>
      <c r="E284" s="68"/>
      <c r="F284" s="68"/>
      <c r="G284" s="68"/>
      <c r="H284" s="68"/>
      <c r="I284" s="68"/>
      <c r="J284" s="69"/>
    </row>
    <row r="285" spans="1:10" s="70" customFormat="1" x14ac:dyDescent="0.2">
      <c r="A285" s="65"/>
      <c r="B285" s="66" t="s">
        <v>125</v>
      </c>
      <c r="C285" s="67">
        <v>125</v>
      </c>
      <c r="D285" s="68"/>
      <c r="E285" s="68"/>
      <c r="F285" s="68"/>
      <c r="G285" s="68"/>
      <c r="H285" s="68"/>
      <c r="I285" s="68"/>
      <c r="J285" s="69"/>
    </row>
    <row r="286" spans="1:10" s="70" customFormat="1" x14ac:dyDescent="0.2">
      <c r="A286" s="65"/>
      <c r="B286" s="66" t="s">
        <v>126</v>
      </c>
      <c r="C286" s="67">
        <v>135</v>
      </c>
      <c r="D286" s="68"/>
      <c r="E286" s="68"/>
      <c r="F286" s="68"/>
      <c r="G286" s="68"/>
      <c r="H286" s="68"/>
      <c r="I286" s="68"/>
      <c r="J286" s="69"/>
    </row>
    <row r="288" spans="1:10" x14ac:dyDescent="0.2">
      <c r="A288" s="58" t="s">
        <v>64</v>
      </c>
    </row>
    <row r="289" spans="1:10" x14ac:dyDescent="0.2">
      <c r="A289" s="59" t="s">
        <v>62</v>
      </c>
      <c r="B289" t="s">
        <v>63</v>
      </c>
      <c r="C289" s="3">
        <v>0</v>
      </c>
    </row>
    <row r="290" spans="1:10" x14ac:dyDescent="0.2">
      <c r="A290" s="59"/>
      <c r="B290" t="s">
        <v>65</v>
      </c>
      <c r="C290" s="9">
        <f>H290+(D290*E290)+(D290*F290)+(D290*G290)+I290</f>
        <v>50</v>
      </c>
      <c r="D290" s="1">
        <v>1</v>
      </c>
      <c r="H290">
        <v>50</v>
      </c>
    </row>
    <row r="291" spans="1:10" x14ac:dyDescent="0.2">
      <c r="A291" s="59"/>
      <c r="B291" t="s">
        <v>66</v>
      </c>
      <c r="C291" s="9">
        <f>H291+(D291*E291)+(D291*F291)+(D291*G291)+I291</f>
        <v>100</v>
      </c>
      <c r="D291" s="1">
        <v>2</v>
      </c>
      <c r="H291">
        <v>100</v>
      </c>
    </row>
    <row r="292" spans="1:10" x14ac:dyDescent="0.2">
      <c r="A292" s="59"/>
      <c r="B292" t="s">
        <v>67</v>
      </c>
      <c r="C292" s="9">
        <f>H292+(D292*E292)+(D292*F292)+(D292*G292)+I292</f>
        <v>150</v>
      </c>
      <c r="D292" s="1">
        <v>3</v>
      </c>
      <c r="H292">
        <v>150</v>
      </c>
    </row>
    <row r="294" spans="1:10" x14ac:dyDescent="0.2">
      <c r="A294" t="s">
        <v>95</v>
      </c>
      <c r="B294" s="5" t="s">
        <v>96</v>
      </c>
      <c r="C294" s="9">
        <v>0</v>
      </c>
      <c r="F294" t="s">
        <v>31</v>
      </c>
      <c r="G294" t="s">
        <v>32</v>
      </c>
      <c r="H294" t="s">
        <v>35</v>
      </c>
      <c r="I294" t="s">
        <v>39</v>
      </c>
    </row>
    <row r="295" spans="1:10" x14ac:dyDescent="0.2">
      <c r="A295" s="5"/>
      <c r="B295" s="5" t="s">
        <v>173</v>
      </c>
      <c r="C295" s="9">
        <v>155</v>
      </c>
      <c r="D295" s="1">
        <v>4</v>
      </c>
      <c r="H295">
        <v>200</v>
      </c>
    </row>
    <row r="296" spans="1:10" x14ac:dyDescent="0.2">
      <c r="A296" s="5"/>
      <c r="B296" s="5" t="s">
        <v>174</v>
      </c>
      <c r="C296" s="9">
        <v>160</v>
      </c>
      <c r="D296" s="1">
        <v>3</v>
      </c>
      <c r="H296">
        <v>155</v>
      </c>
    </row>
    <row r="297" spans="1:10" x14ac:dyDescent="0.2">
      <c r="A297" s="5"/>
      <c r="B297" s="5" t="s">
        <v>172</v>
      </c>
      <c r="C297" s="9">
        <f>H297+(D297*E297)+(D297*F297)+(D297*G297)+I297</f>
        <v>110</v>
      </c>
      <c r="D297" s="1">
        <v>2</v>
      </c>
      <c r="H297">
        <v>110</v>
      </c>
    </row>
    <row r="298" spans="1:10" x14ac:dyDescent="0.2">
      <c r="A298" s="5"/>
      <c r="B298" s="5" t="s">
        <v>175</v>
      </c>
      <c r="C298" s="9">
        <v>115</v>
      </c>
      <c r="D298" s="1">
        <v>2</v>
      </c>
      <c r="H298">
        <v>110</v>
      </c>
    </row>
    <row r="300" spans="1:10" s="70" customFormat="1" x14ac:dyDescent="0.2">
      <c r="A300" s="66" t="s">
        <v>127</v>
      </c>
      <c r="B300" s="66" t="s">
        <v>128</v>
      </c>
      <c r="C300" s="71">
        <v>0</v>
      </c>
      <c r="D300" s="68"/>
      <c r="E300" s="68"/>
      <c r="F300" s="68"/>
      <c r="G300" s="68"/>
      <c r="H300" s="68"/>
      <c r="I300" s="68"/>
      <c r="J300" s="69"/>
    </row>
    <row r="301" spans="1:10" s="70" customFormat="1" x14ac:dyDescent="0.2">
      <c r="A301" s="66"/>
      <c r="B301" s="66" t="s">
        <v>129</v>
      </c>
      <c r="C301" s="71">
        <v>160</v>
      </c>
      <c r="D301" s="68"/>
      <c r="E301" s="68"/>
      <c r="F301" s="68"/>
      <c r="G301" s="68"/>
      <c r="H301" s="68"/>
      <c r="I301" s="68"/>
      <c r="J301" s="69"/>
    </row>
    <row r="302" spans="1:10" s="70" customFormat="1" x14ac:dyDescent="0.2">
      <c r="A302" s="66"/>
      <c r="B302" s="66" t="s">
        <v>130</v>
      </c>
      <c r="C302" s="71">
        <v>220</v>
      </c>
      <c r="D302" s="68"/>
      <c r="E302" s="68"/>
      <c r="F302" s="68"/>
      <c r="G302" s="68"/>
      <c r="H302" s="68"/>
      <c r="I302" s="68"/>
      <c r="J302" s="69"/>
    </row>
    <row r="303" spans="1:10" s="70" customFormat="1" x14ac:dyDescent="0.2">
      <c r="A303" s="66"/>
      <c r="B303" s="66" t="s">
        <v>131</v>
      </c>
      <c r="C303" s="71">
        <v>165</v>
      </c>
      <c r="D303" s="68"/>
      <c r="E303" s="68"/>
      <c r="F303" s="68"/>
      <c r="G303" s="68"/>
      <c r="H303" s="68"/>
      <c r="I303" s="68"/>
      <c r="J303" s="69"/>
    </row>
    <row r="304" spans="1:10" s="70" customFormat="1" x14ac:dyDescent="0.2">
      <c r="A304" s="66"/>
      <c r="B304" s="66" t="s">
        <v>132</v>
      </c>
      <c r="C304" s="71">
        <v>225</v>
      </c>
      <c r="D304" s="68"/>
      <c r="E304" s="68"/>
      <c r="F304" s="68"/>
      <c r="G304" s="68"/>
      <c r="H304" s="68"/>
      <c r="I304" s="68"/>
      <c r="J304" s="69"/>
    </row>
    <row r="305" spans="1:10" s="70" customFormat="1" x14ac:dyDescent="0.2">
      <c r="A305" s="66"/>
      <c r="B305" s="66" t="s">
        <v>133</v>
      </c>
      <c r="C305" s="71">
        <v>160</v>
      </c>
      <c r="D305" s="68"/>
      <c r="E305" s="68"/>
      <c r="F305" s="68"/>
      <c r="G305" s="68"/>
      <c r="H305" s="68"/>
      <c r="I305" s="68"/>
      <c r="J305" s="69"/>
    </row>
    <row r="306" spans="1:10" s="70" customFormat="1" x14ac:dyDescent="0.2">
      <c r="A306" s="65"/>
      <c r="B306" s="66" t="s">
        <v>134</v>
      </c>
      <c r="C306" s="71">
        <v>220</v>
      </c>
      <c r="D306" s="68"/>
      <c r="E306" s="68"/>
      <c r="F306" s="68"/>
      <c r="G306" s="68"/>
      <c r="H306" s="68"/>
      <c r="I306" s="68"/>
      <c r="J306" s="69"/>
    </row>
    <row r="307" spans="1:10" s="70" customFormat="1" x14ac:dyDescent="0.2">
      <c r="A307" s="65"/>
      <c r="B307" s="66" t="s">
        <v>135</v>
      </c>
      <c r="C307" s="71">
        <v>165</v>
      </c>
      <c r="D307" s="68"/>
      <c r="E307" s="68"/>
      <c r="F307" s="68"/>
      <c r="G307" s="68"/>
      <c r="H307" s="68"/>
      <c r="I307" s="68"/>
      <c r="J307" s="69"/>
    </row>
    <row r="308" spans="1:10" s="70" customFormat="1" x14ac:dyDescent="0.2">
      <c r="A308" s="65"/>
      <c r="B308" s="66" t="s">
        <v>136</v>
      </c>
      <c r="C308" s="71">
        <v>225</v>
      </c>
      <c r="D308" s="68"/>
      <c r="E308" s="68"/>
      <c r="F308" s="68"/>
      <c r="G308" s="68"/>
      <c r="H308" s="68"/>
      <c r="I308" s="68"/>
      <c r="J308" s="69"/>
    </row>
    <row r="310" spans="1:10" x14ac:dyDescent="0.2">
      <c r="A310" s="33" t="s">
        <v>198</v>
      </c>
      <c r="B310" s="5" t="s">
        <v>199</v>
      </c>
      <c r="C310" s="9">
        <v>0</v>
      </c>
    </row>
    <row r="311" spans="1:10" x14ac:dyDescent="0.2">
      <c r="B311" s="5" t="s">
        <v>200</v>
      </c>
      <c r="C311" s="3">
        <v>280</v>
      </c>
    </row>
    <row r="312" spans="1:10" x14ac:dyDescent="0.2">
      <c r="B312" s="5" t="s">
        <v>201</v>
      </c>
      <c r="C312" s="3">
        <v>285</v>
      </c>
    </row>
    <row r="313" spans="1:10" x14ac:dyDescent="0.2">
      <c r="B313" s="5" t="s">
        <v>202</v>
      </c>
      <c r="C313" s="3">
        <v>195</v>
      </c>
    </row>
    <row r="314" spans="1:10" x14ac:dyDescent="0.2">
      <c r="B314" s="5" t="s">
        <v>203</v>
      </c>
      <c r="C314" s="3">
        <v>200</v>
      </c>
    </row>
    <row r="315" spans="1:10" x14ac:dyDescent="0.2">
      <c r="B315" s="5"/>
    </row>
    <row r="316" spans="1:10" s="70" customFormat="1" x14ac:dyDescent="0.2">
      <c r="A316" s="70" t="s">
        <v>137</v>
      </c>
      <c r="B316" s="72" t="s">
        <v>138</v>
      </c>
      <c r="C316" s="67">
        <v>0</v>
      </c>
      <c r="D316" s="68"/>
      <c r="E316" s="68"/>
      <c r="F316" s="68"/>
      <c r="G316" s="68"/>
      <c r="H316" s="68"/>
      <c r="I316" s="68"/>
      <c r="J316" s="69"/>
    </row>
    <row r="317" spans="1:10" s="70" customFormat="1" x14ac:dyDescent="0.2">
      <c r="B317" s="72" t="s">
        <v>139</v>
      </c>
      <c r="C317" s="67">
        <v>105</v>
      </c>
      <c r="D317" s="68"/>
      <c r="E317" s="68"/>
      <c r="F317" s="68"/>
      <c r="G317" s="68"/>
      <c r="H317" s="68"/>
      <c r="I317" s="68"/>
      <c r="J317" s="69"/>
    </row>
    <row r="318" spans="1:10" s="70" customFormat="1" x14ac:dyDescent="0.2">
      <c r="B318" s="72" t="s">
        <v>140</v>
      </c>
      <c r="C318" s="67">
        <v>145</v>
      </c>
      <c r="D318" s="68"/>
      <c r="E318" s="68"/>
      <c r="F318" s="68"/>
      <c r="G318" s="68"/>
      <c r="H318" s="68"/>
      <c r="I318" s="68"/>
      <c r="J318" s="69"/>
    </row>
    <row r="319" spans="1:10" s="70" customFormat="1" x14ac:dyDescent="0.2">
      <c r="B319" s="72" t="s">
        <v>141</v>
      </c>
      <c r="C319" s="67">
        <v>185</v>
      </c>
      <c r="D319" s="68"/>
      <c r="E319" s="68"/>
      <c r="F319" s="68"/>
      <c r="G319" s="68"/>
      <c r="H319" s="68"/>
      <c r="I319" s="68"/>
      <c r="J319" s="69"/>
    </row>
    <row r="320" spans="1:10" s="70" customFormat="1" x14ac:dyDescent="0.2">
      <c r="B320" s="72" t="s">
        <v>142</v>
      </c>
      <c r="C320" s="67">
        <f>105+5</f>
        <v>110</v>
      </c>
      <c r="D320" s="68"/>
      <c r="E320" s="68"/>
      <c r="F320" s="68"/>
      <c r="G320" s="68"/>
      <c r="H320" s="68"/>
      <c r="I320" s="68"/>
      <c r="J320" s="69"/>
    </row>
    <row r="321" spans="1:13" s="70" customFormat="1" x14ac:dyDescent="0.2">
      <c r="B321" s="72" t="s">
        <v>143</v>
      </c>
      <c r="C321" s="67">
        <f>145+5</f>
        <v>150</v>
      </c>
      <c r="D321" s="68"/>
      <c r="E321" s="68"/>
      <c r="F321" s="68"/>
      <c r="G321" s="68"/>
      <c r="H321" s="68"/>
      <c r="I321" s="68"/>
      <c r="J321" s="69"/>
    </row>
    <row r="322" spans="1:13" s="70" customFormat="1" x14ac:dyDescent="0.2">
      <c r="B322" s="72" t="s">
        <v>144</v>
      </c>
      <c r="C322" s="67">
        <f>185+5</f>
        <v>190</v>
      </c>
      <c r="D322" s="68"/>
      <c r="E322" s="68"/>
      <c r="F322" s="68"/>
      <c r="G322" s="68"/>
      <c r="H322" s="68"/>
      <c r="I322" s="68"/>
      <c r="J322" s="69"/>
    </row>
    <row r="323" spans="1:13" s="24" customFormat="1" x14ac:dyDescent="0.2">
      <c r="A323" s="60"/>
      <c r="B323" s="33"/>
      <c r="C323" s="9"/>
      <c r="D323" s="29"/>
      <c r="E323" s="29"/>
    </row>
    <row r="324" spans="1:13" s="83" customFormat="1" x14ac:dyDescent="0.2">
      <c r="A324" s="6" t="s">
        <v>78</v>
      </c>
      <c r="B324" s="5" t="s">
        <v>81</v>
      </c>
      <c r="C324" s="25">
        <v>0</v>
      </c>
      <c r="D324" s="15"/>
      <c r="E324" s="15"/>
      <c r="F324" s="15"/>
      <c r="G324" s="15"/>
      <c r="H324" s="15"/>
      <c r="I324" s="15"/>
      <c r="J324" s="82"/>
    </row>
    <row r="325" spans="1:13" s="83" customFormat="1" x14ac:dyDescent="0.2">
      <c r="A325" s="6"/>
      <c r="B325" s="13" t="s">
        <v>186</v>
      </c>
      <c r="C325" s="25">
        <v>125</v>
      </c>
      <c r="D325" s="15"/>
      <c r="E325" s="15"/>
      <c r="F325" s="15"/>
      <c r="G325" s="15"/>
      <c r="H325" s="15"/>
      <c r="I325" s="15"/>
      <c r="J325" s="82"/>
    </row>
    <row r="326" spans="1:13" s="83" customFormat="1" x14ac:dyDescent="0.2">
      <c r="A326" s="6"/>
      <c r="B326" s="13" t="s">
        <v>187</v>
      </c>
      <c r="C326" s="25">
        <v>220</v>
      </c>
      <c r="D326" s="15"/>
      <c r="E326" s="15"/>
      <c r="F326" s="15"/>
      <c r="G326" s="15"/>
      <c r="H326" s="15"/>
      <c r="I326" s="15"/>
      <c r="J326" s="82"/>
    </row>
    <row r="327" spans="1:13" s="83" customFormat="1" x14ac:dyDescent="0.2">
      <c r="A327" s="6"/>
      <c r="B327" s="27"/>
      <c r="C327" s="28"/>
      <c r="D327" s="15"/>
      <c r="E327" s="15"/>
      <c r="F327" s="15"/>
      <c r="G327" s="15"/>
      <c r="H327" s="15"/>
      <c r="I327" s="15"/>
      <c r="J327" s="82"/>
    </row>
    <row r="328" spans="1:13" s="83" customFormat="1" x14ac:dyDescent="0.2">
      <c r="A328" s="6" t="s">
        <v>184</v>
      </c>
      <c r="B328" s="13" t="s">
        <v>183</v>
      </c>
      <c r="C328" s="25">
        <v>0</v>
      </c>
      <c r="D328" s="15"/>
      <c r="E328" s="15"/>
      <c r="F328" s="15"/>
      <c r="G328" s="15"/>
      <c r="H328" s="15"/>
      <c r="I328" s="15"/>
      <c r="J328" s="82"/>
    </row>
    <row r="329" spans="1:13" s="83" customFormat="1" x14ac:dyDescent="0.2">
      <c r="A329" s="6"/>
      <c r="B329" s="13" t="s">
        <v>188</v>
      </c>
      <c r="C329" s="25">
        <v>0</v>
      </c>
      <c r="D329" s="15"/>
      <c r="E329" s="15"/>
      <c r="F329" s="15"/>
      <c r="G329" s="15"/>
      <c r="H329" s="15"/>
      <c r="I329" s="15"/>
      <c r="J329" s="82"/>
    </row>
    <row r="330" spans="1:13" s="83" customFormat="1" x14ac:dyDescent="0.2">
      <c r="A330" s="6"/>
      <c r="B330" s="13" t="s">
        <v>189</v>
      </c>
      <c r="C330" s="25">
        <v>0</v>
      </c>
      <c r="D330" s="15"/>
      <c r="E330" s="15"/>
      <c r="F330" s="15"/>
      <c r="G330" s="15"/>
      <c r="H330" s="15"/>
      <c r="I330" s="15"/>
      <c r="J330" s="82"/>
    </row>
    <row r="331" spans="1:13" s="83" customFormat="1" x14ac:dyDescent="0.2">
      <c r="A331" s="6"/>
      <c r="B331" s="13" t="s">
        <v>190</v>
      </c>
      <c r="C331" s="25">
        <v>0</v>
      </c>
      <c r="D331" s="15"/>
      <c r="E331" s="15"/>
      <c r="F331" s="15"/>
      <c r="G331" s="15"/>
      <c r="H331" s="15"/>
      <c r="I331" s="15"/>
      <c r="J331" s="82"/>
    </row>
    <row r="332" spans="1:13" s="83" customFormat="1" x14ac:dyDescent="0.2">
      <c r="A332" s="6"/>
      <c r="B332" s="13" t="s">
        <v>191</v>
      </c>
      <c r="C332" s="25">
        <v>0</v>
      </c>
      <c r="D332" s="15"/>
      <c r="E332" s="15"/>
      <c r="F332" s="15"/>
      <c r="G332" s="15"/>
      <c r="H332" s="15"/>
      <c r="I332" s="15"/>
      <c r="J332" s="82"/>
    </row>
    <row r="333" spans="1:13" s="83" customFormat="1" x14ac:dyDescent="0.2">
      <c r="A333" s="6"/>
      <c r="B333" s="13" t="s">
        <v>192</v>
      </c>
      <c r="C333" s="25">
        <v>5</v>
      </c>
      <c r="D333" s="15"/>
      <c r="E333" s="15"/>
      <c r="F333" s="15"/>
      <c r="G333" s="15"/>
      <c r="H333" s="15"/>
      <c r="I333" s="15"/>
      <c r="J333" s="82"/>
    </row>
    <row r="334" spans="1:13" s="83" customFormat="1" x14ac:dyDescent="0.2">
      <c r="A334" s="6"/>
      <c r="B334" s="13" t="s">
        <v>193</v>
      </c>
      <c r="C334" s="25">
        <v>10</v>
      </c>
      <c r="D334" s="15"/>
      <c r="E334" s="15"/>
      <c r="F334" s="15"/>
      <c r="G334" s="15"/>
      <c r="H334" s="15"/>
      <c r="I334" s="15"/>
      <c r="J334" s="82"/>
    </row>
    <row r="335" spans="1:13" s="83" customFormat="1" x14ac:dyDescent="0.2">
      <c r="A335" s="6"/>
      <c r="B335" s="27"/>
      <c r="C335" s="28"/>
      <c r="D335" s="15"/>
      <c r="E335" s="15"/>
      <c r="F335" s="15"/>
      <c r="G335" s="15"/>
      <c r="H335" s="15"/>
      <c r="I335" s="15"/>
      <c r="J335" s="82"/>
    </row>
    <row r="336" spans="1:13" s="83" customFormat="1" x14ac:dyDescent="0.2">
      <c r="A336" s="6" t="s">
        <v>194</v>
      </c>
      <c r="B336" s="13" t="s">
        <v>183</v>
      </c>
      <c r="C336" s="25">
        <v>0</v>
      </c>
      <c r="D336" s="15"/>
      <c r="E336" s="15"/>
      <c r="F336" s="15"/>
      <c r="G336" s="15"/>
      <c r="H336" s="15"/>
      <c r="I336" s="15"/>
      <c r="J336" s="82"/>
      <c r="L336" s="83">
        <f>135/3</f>
        <v>45</v>
      </c>
      <c r="M336" s="83">
        <f>165/4</f>
        <v>41.25</v>
      </c>
    </row>
    <row r="337" spans="1:10" s="83" customFormat="1" x14ac:dyDescent="0.2">
      <c r="A337" s="6"/>
      <c r="B337" s="13" t="s">
        <v>195</v>
      </c>
      <c r="C337" s="25">
        <v>0</v>
      </c>
      <c r="D337" s="15"/>
      <c r="E337" s="15"/>
      <c r="F337" s="15"/>
      <c r="G337" s="15"/>
      <c r="H337" s="15"/>
      <c r="I337" s="15"/>
      <c r="J337" s="82"/>
    </row>
    <row r="338" spans="1:10" s="83" customFormat="1" x14ac:dyDescent="0.2">
      <c r="A338" s="6"/>
      <c r="B338" s="13" t="s">
        <v>196</v>
      </c>
      <c r="C338" s="25">
        <v>10</v>
      </c>
      <c r="D338" s="15"/>
      <c r="E338" s="15"/>
      <c r="F338" s="15"/>
      <c r="G338" s="15"/>
      <c r="H338" s="15"/>
      <c r="I338" s="15"/>
      <c r="J338" s="82"/>
    </row>
    <row r="339" spans="1:10" s="83" customFormat="1" x14ac:dyDescent="0.2">
      <c r="A339" s="6"/>
      <c r="B339" s="13" t="s">
        <v>197</v>
      </c>
      <c r="C339" s="25">
        <v>20</v>
      </c>
      <c r="D339" s="15"/>
      <c r="E339" s="15"/>
      <c r="F339" s="15"/>
      <c r="G339" s="15"/>
      <c r="H339" s="15"/>
      <c r="I339" s="15"/>
      <c r="J339" s="82"/>
    </row>
    <row r="340" spans="1:10" s="83" customFormat="1" x14ac:dyDescent="0.2">
      <c r="A340" s="6"/>
      <c r="B340" s="27"/>
      <c r="C340" s="28"/>
      <c r="D340" s="15"/>
      <c r="E340" s="15"/>
      <c r="F340" s="15"/>
      <c r="G340" s="15"/>
      <c r="H340" s="15"/>
      <c r="I340" s="15"/>
      <c r="J340" s="82"/>
    </row>
    <row r="341" spans="1:10" s="24" customFormat="1" x14ac:dyDescent="0.2">
      <c r="A341" s="60"/>
      <c r="B341" s="33"/>
      <c r="C341" s="9"/>
      <c r="D341" s="29"/>
      <c r="E341" s="29"/>
    </row>
    <row r="342" spans="1:10" s="24" customFormat="1" x14ac:dyDescent="0.2">
      <c r="A342" s="60"/>
      <c r="C342" s="30"/>
      <c r="D342" s="29"/>
      <c r="E342" s="29"/>
    </row>
  </sheetData>
  <autoFilter ref="F2:F292"/>
  <mergeCells count="1">
    <mergeCell ref="A2:B2"/>
  </mergeCells>
  <phoneticPr fontId="0" type="noConversion"/>
  <dataValidations count="45">
    <dataValidation type="list" allowBlank="1" showInputMessage="1" showErrorMessage="1" sqref="B106">
      <formula1>$B$280:$B$286</formula1>
    </dataValidation>
    <dataValidation type="list" allowBlank="1" showInputMessage="1" showErrorMessage="1" sqref="B96">
      <formula1>$B$300:$B$308</formula1>
    </dataValidation>
    <dataValidation type="list" allowBlank="1" showInputMessage="1" showErrorMessage="1" sqref="B100">
      <formula1>$B$316:$B$322</formula1>
    </dataValidation>
    <dataValidation type="list" allowBlank="1" showInputMessage="1" showErrorMessage="1" sqref="B94">
      <formula1>$B$294:$B$298</formula1>
    </dataValidation>
    <dataValidation type="list" allowBlank="1" showInputMessage="1" showErrorMessage="1" sqref="B102">
      <formula1>$B$324:$B$326</formula1>
    </dataValidation>
    <dataValidation type="list" allowBlank="1" showInputMessage="1" showErrorMessage="1" sqref="B104">
      <formula1>$B$336:$B$339</formula1>
    </dataValidation>
    <dataValidation type="list" allowBlank="1" showInputMessage="1" showErrorMessage="1" sqref="B103">
      <formula1>$B$328:$B$334</formula1>
    </dataValidation>
    <dataValidation type="list" allowBlank="1" showInputMessage="1" showErrorMessage="1" sqref="B98">
      <formula1>$B$310:$B$314</formula1>
    </dataValidation>
    <dataValidation type="list" allowBlank="1" showInputMessage="1" showErrorMessage="1" sqref="B97 B99">
      <formula1>$B$272:$B$280</formula1>
    </dataValidation>
    <dataValidation type="list" allowBlank="1" showInputMessage="1" showErrorMessage="1" sqref="B73 B81 B77">
      <formula1>$B$266:$B$267</formula1>
    </dataValidation>
    <dataValidation type="list" allowBlank="1" showInputMessage="1" showErrorMessage="1" sqref="B72 B80 B76">
      <formula1>$B$262:$B$264</formula1>
    </dataValidation>
    <dataValidation type="list" allowBlank="1" showInputMessage="1" showErrorMessage="1" sqref="B88 B57 B51 B48 B91 B18 B14 B10 B54">
      <formula1>$B$150:$B$151</formula1>
    </dataValidation>
    <dataValidation type="list" allowBlank="1" showInputMessage="1" showErrorMessage="1" sqref="B74 B78 B82">
      <formula1>$B$176:$B$177</formula1>
    </dataValidation>
    <dataValidation type="list" allowBlank="1" showInputMessage="1" showErrorMessage="1" sqref="B85 B52 B13 B9 B17">
      <formula1>$B$147:$B$148</formula1>
    </dataValidation>
    <dataValidation type="list" allowBlank="1" showInputMessage="1" showErrorMessage="1" sqref="B84">
      <formula1>$B$269:$B$272</formula1>
    </dataValidation>
    <dataValidation type="list" allowBlank="1" showInputMessage="1" showErrorMessage="1" sqref="B65">
      <formula1>$B$255:$B$256</formula1>
    </dataValidation>
    <dataValidation type="list" allowBlank="1" showInputMessage="1" showErrorMessage="1" sqref="B66">
      <formula1>$B$248:$B$249</formula1>
    </dataValidation>
    <dataValidation type="list" allowBlank="1" showInputMessage="1" showErrorMessage="1" sqref="B64">
      <formula1>$B$251:$B$253</formula1>
    </dataValidation>
    <dataValidation type="list" allowBlank="1" showInputMessage="1" showErrorMessage="1" sqref="B90 B87">
      <formula1>$B$274:$B$278</formula1>
    </dataValidation>
    <dataValidation type="list" allowBlank="1" showInputMessage="1" showErrorMessage="1" sqref="B59">
      <formula1>$B$237:$B$238</formula1>
    </dataValidation>
    <dataValidation type="list" allowBlank="1" showInputMessage="1" showErrorMessage="1" sqref="B62">
      <formula1>$B$244:$B$246</formula1>
    </dataValidation>
    <dataValidation type="list" allowBlank="1" showInputMessage="1" showErrorMessage="1" sqref="B61">
      <formula1>$B$240:$B$242</formula1>
    </dataValidation>
    <dataValidation type="list" allowBlank="1" showInputMessage="1" showErrorMessage="1" sqref="B50 B47">
      <formula1>$B$216:$B$218</formula1>
    </dataValidation>
    <dataValidation type="list" allowBlank="1" showInputMessage="1" showErrorMessage="1" sqref="B58">
      <formula1>$B$215:$B$218</formula1>
    </dataValidation>
    <dataValidation type="list" allowBlank="1" showInputMessage="1" showErrorMessage="1" sqref="B30">
      <formula1>$B$169:$B$171</formula1>
    </dataValidation>
    <dataValidation type="list" allowBlank="1" showInputMessage="1" showErrorMessage="1" sqref="B31">
      <formula1>$B$173:$B$174</formula1>
    </dataValidation>
    <dataValidation type="list" allowBlank="1" showInputMessage="1" showErrorMessage="1" sqref="B33">
      <formula1>$B$209:$B$211</formula1>
    </dataValidation>
    <dataValidation type="list" allowBlank="1" showInputMessage="1" showErrorMessage="1" sqref="B45">
      <formula1>$B$231:$B$235</formula1>
    </dataValidation>
    <dataValidation type="list" allowBlank="1" showInputMessage="1" showErrorMessage="1" sqref="B34">
      <formula1>$B$213:$B$214</formula1>
    </dataValidation>
    <dataValidation type="list" allowBlank="1" showInputMessage="1" showErrorMessage="1" sqref="B40">
      <formula1>$B$200:$B$207</formula1>
    </dataValidation>
    <dataValidation type="list" allowBlank="1" showInputMessage="1" showErrorMessage="1" sqref="B44">
      <formula1>$B$226:$B$229</formula1>
    </dataValidation>
    <dataValidation type="list" allowBlank="1" showInputMessage="1" showErrorMessage="1" sqref="B28 B26">
      <formula1>$B$164:$B$166</formula1>
    </dataValidation>
    <dataValidation type="list" allowBlank="1" showInputMessage="1" showErrorMessage="1" sqref="B38">
      <formula1>$B$190:$B$198</formula1>
    </dataValidation>
    <dataValidation type="list" allowBlank="1" showInputMessage="1" showErrorMessage="1" sqref="B36">
      <formula1>$B$179:$B$182</formula1>
    </dataValidation>
    <dataValidation type="list" allowBlank="1" showInputMessage="1" showErrorMessage="1" sqref="B37">
      <formula1>$B$184:$B$188</formula1>
    </dataValidation>
    <dataValidation type="list" allowBlank="1" showInputMessage="1" showErrorMessage="1" sqref="B42">
      <formula1>$B$200:$B$203</formula1>
    </dataValidation>
    <dataValidation type="list" allowBlank="1" showInputMessage="1" showErrorMessage="1" sqref="B53 B56">
      <formula1>$B$220:$B$223</formula1>
    </dataValidation>
    <dataValidation type="list" allowBlank="1" showInputMessage="1" showErrorMessage="1" sqref="B70 B68">
      <formula1>$B$258:$B$260</formula1>
    </dataValidation>
    <dataValidation type="list" allowBlank="1" showInputMessage="1" showErrorMessage="1" sqref="B16 B12">
      <formula1>$B$142:$B$145</formula1>
    </dataValidation>
    <dataValidation type="list" allowBlank="1" showInputMessage="1" showErrorMessage="1" sqref="B8">
      <formula1>$B$143:$B$145</formula1>
    </dataValidation>
    <dataValidation type="list" allowBlank="1" showInputMessage="1" showErrorMessage="1" sqref="B21">
      <formula1>$B$154:$B$156</formula1>
    </dataValidation>
    <dataValidation type="list" allowBlank="1" showInputMessage="1" showErrorMessage="1" sqref="B23">
      <formula1>$B$158:$B$161</formula1>
    </dataValidation>
    <dataValidation type="list" allowBlank="1" showInputMessage="1" showErrorMessage="1" sqref="B4">
      <formula1>$B$137:$B$140</formula1>
    </dataValidation>
    <dataValidation type="list" allowBlank="1" showInputMessage="1" showErrorMessage="1" sqref="B5">
      <formula1>$B$289:$B$292</formula1>
    </dataValidation>
    <dataValidation type="list" allowBlank="1" showInputMessage="1" showErrorMessage="1" sqref="B3">
      <formula1>$B$135:$B$140</formula1>
    </dataValidation>
  </dataValidations>
  <pageMargins left="0.75" right="0.75" top="1" bottom="1" header="0.5" footer="0.5"/>
  <pageSetup scale="48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Afrika Fucilieri</vt:lpstr>
      <vt:lpstr>'Afrika Fucilieri'!Print_Area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Afrika Compagnia Fucilieri</dc:title>
  <dc:creator>Cory_D</dc:creator>
  <dc:description>v2</dc:description>
  <cp:lastModifiedBy>Linda</cp:lastModifiedBy>
  <cp:lastPrinted>2011-09-14T17:50:24Z</cp:lastPrinted>
  <dcterms:created xsi:type="dcterms:W3CDTF">2004-03-07T03:08:59Z</dcterms:created>
  <dcterms:modified xsi:type="dcterms:W3CDTF">2011-10-19T01:58:43Z</dcterms:modified>
</cp:coreProperties>
</file>